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ckblatt" sheetId="1" r:id="rId1"/>
    <sheet name="Tilgungsplan" sheetId="2" r:id="rId2"/>
    <sheet name="Erklärungen" sheetId="3" r:id="rId3"/>
  </sheets>
  <definedNames/>
  <calcPr fullCalcOnLoad="1"/>
</workbook>
</file>

<file path=xl/comments2.xml><?xml version="1.0" encoding="utf-8"?>
<comments xmlns="http://schemas.openxmlformats.org/spreadsheetml/2006/main">
  <authors>
    <author/>
  </authors>
  <commentList>
    <comment ref="I7" authorId="0">
      <text>
        <r>
          <rPr>
            <b/>
            <sz val="8"/>
            <color indexed="8"/>
            <rFont val="Tahoma"/>
            <family val="2"/>
          </rPr>
          <t>Diese Berechnung ist nur für regelmäßige, monatliche Zahlungen gültig.</t>
        </r>
      </text>
    </comment>
    <comment ref="I8" authorId="0">
      <text>
        <r>
          <rPr>
            <b/>
            <sz val="8"/>
            <color indexed="8"/>
            <rFont val="Tahoma"/>
            <family val="2"/>
          </rPr>
          <t>Effektivzins für unregelmäßige Zahlungen. Umgeht die Funktion XINTZINSFUSS, funktioniert aber nicht mit OpenOffice.</t>
        </r>
      </text>
    </comment>
    <comment ref="I9" authorId="0">
      <text>
        <r>
          <rPr>
            <b/>
            <sz val="8"/>
            <color indexed="8"/>
            <rFont val="Tahoma"/>
            <family val="2"/>
          </rPr>
          <t>Effektivzins für unregelmäßige Zahlungen. Funktioniert bei OpenOffice direkt. Für Excel beachten Sie bitte die Anleitung auf dem Arbeitsblatt "Erklärungen".</t>
        </r>
      </text>
    </comment>
    <comment ref="F22" authorId="0">
      <text>
        <r>
          <rPr>
            <b/>
            <sz val="8"/>
            <color indexed="8"/>
            <rFont val="Tahoma"/>
            <family val="2"/>
          </rPr>
          <t>Hier können Sie zusätzliche Zahlungen eintragen.</t>
        </r>
      </text>
    </comment>
    <comment ref="H22" authorId="0">
      <text>
        <r>
          <rPr>
            <b/>
            <sz val="8"/>
            <color indexed="8"/>
            <rFont val="Tahoma"/>
            <family val="2"/>
          </rPr>
          <t xml:space="preserve">Hier können Sie Zinsänderungen eingeben und nach unten auffüllen.
</t>
        </r>
      </text>
    </comment>
  </commentList>
</comments>
</file>

<file path=xl/sharedStrings.xml><?xml version="1.0" encoding="utf-8"?>
<sst xmlns="http://schemas.openxmlformats.org/spreadsheetml/2006/main" count="350" uniqueCount="350">
  <si>
    <r>
      <t>Dieses Arbeitsblatt wurde als Ergänzung für die Online Rechner der Internetseite http://www.irrq.com erstellt. Die Berechnung der Verzinsung erfolgt entsprechend der mathematischen Gleichungen und den in Excel</t>
    </r>
    <r>
      <rPr>
        <sz val="10"/>
        <rFont val="Arial"/>
        <family val="2"/>
      </rPr>
      <t>®</t>
    </r>
    <r>
      <rPr>
        <sz val="10"/>
        <rFont val="Verdana"/>
        <family val="2"/>
      </rPr>
      <t xml:space="preserve"> bzw. Openoffice</t>
    </r>
    <r>
      <rPr>
        <sz val="10"/>
        <rFont val="Arial"/>
        <family val="2"/>
      </rPr>
      <t>®</t>
    </r>
    <r>
      <rPr>
        <sz val="10"/>
        <rFont val="Verdana"/>
        <family val="2"/>
      </rPr>
      <t xml:space="preserve"> eingebauten Funktionen. Eine Garantie für die Richtigkeit der Ergebnisse kann nicht gegeben werden. 
</t>
    </r>
  </si>
  <si>
    <t>Diese Arbeitsmappe darf für die private Nutzung kopiert und verändert werden. Es darf jedoch nicht ohne Genehmigung weiterverbreitet werden.</t>
  </si>
  <si>
    <t>Jegliche Haftung für Schäden oder entgangenes Vermögen ist 
ausgeschlossen.</t>
  </si>
  <si>
    <t>Den Haftungsauschluss habe ich zur Kenntnis genommen:</t>
  </si>
  <si>
    <t>Nein</t>
  </si>
  <si>
    <t>Hier bitte mit "Ja" 
bestätigen.</t>
  </si>
  <si>
    <t>weiter--&gt;</t>
  </si>
  <si>
    <t>Link zur Webseite: http://www.irrq.com/de</t>
  </si>
  <si>
    <t>Excel ist eine Marke der Microsoft corp.</t>
  </si>
  <si>
    <t>OpenOffice ist eine Marke der OpenOffice.org</t>
  </si>
  <si>
    <t>Tilgungsplan</t>
  </si>
  <si>
    <t>© Dr.Stefan Heizmann</t>
  </si>
  <si>
    <t>Name des Kreditgebers:</t>
  </si>
  <si>
    <t>Bank-XYZ</t>
  </si>
  <si>
    <t>Kreditsumme: (zB.100.000)</t>
  </si>
  <si>
    <t>Agio/Disagio:*</t>
  </si>
  <si>
    <t>Kreditabschlußkosten:**</t>
  </si>
  <si>
    <t>nominaler Zinssatz: (zB. 5,20%)</t>
  </si>
  <si>
    <t>Auszahlungsdatum:</t>
  </si>
  <si>
    <t>effektiver Kredit:</t>
  </si>
  <si>
    <t>Höhe der Raten: (zB. 3.110)</t>
  </si>
  <si>
    <t>Rückzahlung ges.:</t>
  </si>
  <si>
    <t>Laufzeit in Monaten:</t>
  </si>
  <si>
    <t>Zinsen gesamt:</t>
  </si>
  <si>
    <t xml:space="preserve"> </t>
  </si>
  <si>
    <t>Online Version unter: http://www.irrq.com/de</t>
  </si>
  <si>
    <t>Datum</t>
  </si>
  <si>
    <t>Bezeichnung</t>
  </si>
  <si>
    <t>Rate</t>
  </si>
  <si>
    <t>Sondertilgung</t>
  </si>
  <si>
    <t>ges. Zahlung</t>
  </si>
  <si>
    <t>Zinssatz</t>
  </si>
  <si>
    <t>Zinsen</t>
  </si>
  <si>
    <t>Tilgung</t>
  </si>
  <si>
    <t>Schuldenstand</t>
  </si>
  <si>
    <t>Kredit</t>
  </si>
  <si>
    <t>Agio/Disagio</t>
  </si>
  <si>
    <t>Kosten</t>
  </si>
  <si>
    <t>eff. Kredit</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</si>
  <si>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</si>
  <si>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</si>
  <si>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</si>
  <si>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</si>
  <si>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</si>
  <si>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</si>
  <si>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</si>
  <si>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</si>
  <si>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</si>
  <si>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</si>
  <si>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</si>
  <si>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</si>
  <si>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</si>
  <si>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</si>
  <si>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</si>
  <si>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</si>
  <si>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</si>
  <si>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</si>
  <si>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</si>
  <si>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</si>
  <si>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</si>
  <si>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</si>
  <si>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</si>
  <si>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</si>
  <si>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</si>
  <si>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</si>
  <si>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</si>
  <si>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</si>
  <si>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</si>
  <si>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</si>
  <si>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</si>
  <si>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</si>
  <si>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</si>
  <si>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</si>
  <si>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</si>
  <si>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</si>
  <si>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</si>
  <si>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</si>
  <si>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</si>
  <si>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</si>
  <si>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</si>
  <si>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</si>
  <si>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</si>
  <si>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</si>
  <si>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</si>
  <si>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</si>
  <si>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</si>
  <si>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</si>
  <si>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</si>
  <si>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</si>
  <si>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</si>
  <si>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</si>
  <si>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</si>
  <si>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</si>
  <si>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</si>
  <si>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</si>
  <si>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</si>
  <si>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</si>
  <si>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</si>
  <si>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</si>
  <si>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</si>
  <si>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</si>
  <si>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</si>
  <si>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</si>
  <si>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</si>
  <si>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</si>
  <si>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</si>
  <si>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</si>
  <si>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</si>
  <si>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</si>
  <si>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</si>
  <si>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</si>
  <si>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</si>
  <si>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</si>
  <si>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</si>
  <si>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</si>
  <si>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</si>
  <si>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</si>
  <si>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</si>
  <si>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</si>
  <si>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</si>
  <si>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</si>
  <si>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</si>
  <si>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</si>
  <si>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</si>
  <si>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</si>
  <si>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</si>
  <si>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</si>
  <si>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</si>
  <si>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</si>
  <si>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</si>
  <si>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</si>
  <si>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</si>
  <si>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</si>
  <si>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</si>
  <si>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</si>
  <si>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</si>
  <si>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</si>
  <si>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</si>
  <si>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</si>
  <si>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</si>
  <si>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</si>
  <si>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</si>
  <si>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</si>
  <si>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</si>
  <si>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t>106 .)</t>
  </si>
  <si>
    <t>107 .)</t>
  </si>
  <si>
    <t>108 .)</t>
  </si>
  <si>
    <t>109 .)</t>
  </si>
  <si>
    <t>110 .)</t>
  </si>
  <si>
    <t>111 .)</t>
  </si>
  <si>
    <t>112 .)</t>
  </si>
  <si>
    <t>113 .)</t>
  </si>
  <si>
    <t>114 .)</t>
  </si>
  <si>
    <t>115 .)</t>
  </si>
  <si>
    <t>116 .)</t>
  </si>
  <si>
    <t>117 .)</t>
  </si>
  <si>
    <t>118 .)</t>
  </si>
  <si>
    <t>119 .)</t>
  </si>
  <si>
    <t>120 .)</t>
  </si>
  <si>
    <t>121 .)</t>
  </si>
  <si>
    <t>122 .)</t>
  </si>
  <si>
    <t>123 .)</t>
  </si>
  <si>
    <t>124 .)</t>
  </si>
  <si>
    <t>125 .)</t>
  </si>
  <si>
    <t>126 .)</t>
  </si>
  <si>
    <t>127 .)</t>
  </si>
  <si>
    <t>128 .)</t>
  </si>
  <si>
    <t>129 .)</t>
  </si>
  <si>
    <t>130 .)</t>
  </si>
  <si>
    <t>131 .)</t>
  </si>
  <si>
    <t>132 .)</t>
  </si>
  <si>
    <t>133 .)</t>
  </si>
  <si>
    <t>134 .)</t>
  </si>
  <si>
    <t>135 .)</t>
  </si>
  <si>
    <t>136 .)</t>
  </si>
  <si>
    <t>137 .)</t>
  </si>
  <si>
    <t>138 .)</t>
  </si>
  <si>
    <t>139 .)</t>
  </si>
  <si>
    <t>140 .)</t>
  </si>
  <si>
    <t>141 .)</t>
  </si>
  <si>
    <t>142 .)</t>
  </si>
  <si>
    <t>143 .)</t>
  </si>
  <si>
    <t>144 .)</t>
  </si>
  <si>
    <t>145 .)</t>
  </si>
  <si>
    <t>146 .)</t>
  </si>
  <si>
    <t>147 .)</t>
  </si>
  <si>
    <t>148 .)</t>
  </si>
  <si>
    <t>149 .)</t>
  </si>
  <si>
    <t>150 .)</t>
  </si>
  <si>
    <t>151 .)</t>
  </si>
  <si>
    <t>152 .)</t>
  </si>
  <si>
    <t>153 .)</t>
  </si>
  <si>
    <t>154 .)</t>
  </si>
  <si>
    <t>155 .)</t>
  </si>
  <si>
    <t>156 .)</t>
  </si>
  <si>
    <t>157 .)</t>
  </si>
  <si>
    <t>158 .)</t>
  </si>
  <si>
    <t>159 .)</t>
  </si>
  <si>
    <t>160 .)</t>
  </si>
  <si>
    <t>161 .)</t>
  </si>
  <si>
    <t>162 .)</t>
  </si>
  <si>
    <t>163 .)</t>
  </si>
  <si>
    <t>164 .)</t>
  </si>
  <si>
    <t>165 .)</t>
  </si>
  <si>
    <t>166 .)</t>
  </si>
  <si>
    <t>167 .)</t>
  </si>
  <si>
    <t>168 .)</t>
  </si>
  <si>
    <t>169 .)</t>
  </si>
  <si>
    <t>170 .)</t>
  </si>
  <si>
    <t>171 .)</t>
  </si>
  <si>
    <t>172 .)</t>
  </si>
  <si>
    <t>173 .)</t>
  </si>
  <si>
    <t>174 .)</t>
  </si>
  <si>
    <t>175 .)</t>
  </si>
  <si>
    <t>176 .)</t>
  </si>
  <si>
    <t>177 .)</t>
  </si>
  <si>
    <t>178 .)</t>
  </si>
  <si>
    <t>179 .)</t>
  </si>
  <si>
    <t>180 .)</t>
  </si>
  <si>
    <t>181 .)</t>
  </si>
  <si>
    <t>182 .)</t>
  </si>
  <si>
    <t>183 .)</t>
  </si>
  <si>
    <t>184 .)</t>
  </si>
  <si>
    <t>185 .)</t>
  </si>
  <si>
    <t>186 .)</t>
  </si>
  <si>
    <t>187 .)</t>
  </si>
  <si>
    <t>188 .)</t>
  </si>
  <si>
    <t>189 .)</t>
  </si>
  <si>
    <t>190 .)</t>
  </si>
  <si>
    <t>191 .)</t>
  </si>
  <si>
    <t>192 .)</t>
  </si>
  <si>
    <t>193 .)</t>
  </si>
  <si>
    <t>194 .)</t>
  </si>
  <si>
    <t>195 .)</t>
  </si>
  <si>
    <t>196 .)</t>
  </si>
  <si>
    <t>197 .)</t>
  </si>
  <si>
    <t>198 .)</t>
  </si>
  <si>
    <t>199 .)</t>
  </si>
  <si>
    <t>200 .)</t>
  </si>
  <si>
    <t>201 .)</t>
  </si>
  <si>
    <t>202 .)</t>
  </si>
  <si>
    <t>203 .)</t>
  </si>
  <si>
    <t>204 .)</t>
  </si>
  <si>
    <t>205 .)</t>
  </si>
  <si>
    <t>206 .)</t>
  </si>
  <si>
    <t>207 .)</t>
  </si>
  <si>
    <t>208 .)</t>
  </si>
  <si>
    <t>209 .)</t>
  </si>
  <si>
    <t>210 .)</t>
  </si>
  <si>
    <t>211 .)</t>
  </si>
  <si>
    <t>212 .)</t>
  </si>
  <si>
    <t>213 .)</t>
  </si>
  <si>
    <t>214 .)</t>
  </si>
  <si>
    <t>215 .)</t>
  </si>
  <si>
    <t>216 .)</t>
  </si>
  <si>
    <t>217 .)</t>
  </si>
  <si>
    <t>218 .)</t>
  </si>
  <si>
    <t>219 .)</t>
  </si>
  <si>
    <t>220 .)</t>
  </si>
  <si>
    <t>221 .)</t>
  </si>
  <si>
    <t>222 .)</t>
  </si>
  <si>
    <t>223 .)</t>
  </si>
  <si>
    <t>224 .)</t>
  </si>
  <si>
    <t>225 .)</t>
  </si>
  <si>
    <t>226 .)</t>
  </si>
  <si>
    <t>227 .)</t>
  </si>
  <si>
    <t>228 .)</t>
  </si>
  <si>
    <t>229 .)</t>
  </si>
  <si>
    <t>230 .)</t>
  </si>
  <si>
    <t>231 .)</t>
  </si>
  <si>
    <t>232 .)</t>
  </si>
  <si>
    <t>233 .)</t>
  </si>
  <si>
    <t>234 .)</t>
  </si>
  <si>
    <t>235 .)</t>
  </si>
  <si>
    <t>236 .)</t>
  </si>
  <si>
    <t>237 .)</t>
  </si>
  <si>
    <t>238 .)</t>
  </si>
  <si>
    <t>239 .)</t>
  </si>
  <si>
    <t>240 .)</t>
  </si>
  <si>
    <t>241 .)</t>
  </si>
  <si>
    <t>242 .)</t>
  </si>
  <si>
    <t>243 .)</t>
  </si>
  <si>
    <t>244 .)</t>
  </si>
  <si>
    <t>245 .)</t>
  </si>
  <si>
    <t>246 .)</t>
  </si>
  <si>
    <t>247 .)</t>
  </si>
  <si>
    <t>248 .)</t>
  </si>
  <si>
    <t>249 .)</t>
  </si>
  <si>
    <t>250 .)</t>
  </si>
  <si>
    <t>251 .)</t>
  </si>
  <si>
    <t>252 .)</t>
  </si>
  <si>
    <t>253 .)</t>
  </si>
  <si>
    <t>254 .)</t>
  </si>
  <si>
    <t>255 .)</t>
  </si>
  <si>
    <t>256 .)</t>
  </si>
  <si>
    <t>257 .)</t>
  </si>
  <si>
    <t>258 .)</t>
  </si>
  <si>
    <t>259 .)</t>
  </si>
  <si>
    <t>260 .)</t>
  </si>
  <si>
    <t>261 .)</t>
  </si>
  <si>
    <t>262 .)</t>
  </si>
  <si>
    <t>263 .)</t>
  </si>
  <si>
    <t>264 .)</t>
  </si>
  <si>
    <t>265 .)</t>
  </si>
  <si>
    <t>266 .)</t>
  </si>
  <si>
    <t>267 .)</t>
  </si>
  <si>
    <t>268 .)</t>
  </si>
  <si>
    <t>269 .)</t>
  </si>
  <si>
    <t>270 .)</t>
  </si>
  <si>
    <t>271 .)</t>
  </si>
  <si>
    <t>272 .)</t>
  </si>
  <si>
    <t>273 .)</t>
  </si>
  <si>
    <t>274 .)</t>
  </si>
  <si>
    <t>275 .)</t>
  </si>
  <si>
    <t>276 .)</t>
  </si>
  <si>
    <t>277 .)</t>
  </si>
  <si>
    <t>278 .)</t>
  </si>
  <si>
    <t>279 .)</t>
  </si>
  <si>
    <t>280 .)</t>
  </si>
  <si>
    <t>281 .)</t>
  </si>
  <si>
    <t>282 .)</t>
  </si>
  <si>
    <t>283 .)</t>
  </si>
  <si>
    <t>284 .)</t>
  </si>
  <si>
    <t>285 .)</t>
  </si>
  <si>
    <t>286 .)</t>
  </si>
  <si>
    <t>287 .)</t>
  </si>
  <si>
    <t>288 .)</t>
  </si>
  <si>
    <t>289 .)</t>
  </si>
  <si>
    <t>290 .)</t>
  </si>
  <si>
    <t>291 .)</t>
  </si>
  <si>
    <t>292 .)</t>
  </si>
  <si>
    <t>293 .)</t>
  </si>
  <si>
    <t>294 .)</t>
  </si>
  <si>
    <t>295 .)</t>
  </si>
  <si>
    <t>296 .)</t>
  </si>
  <si>
    <t>297 .)</t>
  </si>
  <si>
    <t>298 .)</t>
  </si>
  <si>
    <t>299 .)</t>
  </si>
  <si>
    <t>300 .)</t>
  </si>
  <si>
    <r>
      <t>©</t>
    </r>
    <r>
      <rPr>
        <sz val="10"/>
        <color indexed="31"/>
        <rFont val="Arial"/>
        <family val="2"/>
      </rPr>
      <t>Stefan Heizmann</t>
    </r>
  </si>
  <si>
    <t>301 .)</t>
  </si>
  <si>
    <t>Erklärungen:</t>
  </si>
  <si>
    <r>
      <t>*Agio/Disagio:</t>
    </r>
    <r>
      <rPr>
        <sz val="10"/>
        <rFont val="Arial"/>
        <family val="2"/>
      </rPr>
      <t xml:space="preserve"> Falls nicht die volle Kreditsumme ausgezahlt wurde sollte hier der nicht ausbezahlte Anteil positiv eingegeben werden. Dies wirkt sich nur auf die Effektivzinsberechnung aus. Der Tilgungsplan bezieht sich immer auf die nominale Kreditsumme. </t>
    </r>
  </si>
  <si>
    <r>
      <t>**Kreditabschlußkosten:</t>
    </r>
    <r>
      <rPr>
        <sz val="10"/>
        <rFont val="Arial"/>
        <family val="2"/>
      </rPr>
      <t xml:space="preserve"> Bitte die Kosten hier positiv eingeben. Hat nur Einfluß auf den Effektivzins.</t>
    </r>
  </si>
  <si>
    <r>
      <t>Effektivzins(periodisch):</t>
    </r>
    <r>
      <rPr>
        <sz val="10"/>
        <rFont val="Arial"/>
        <family val="2"/>
      </rPr>
      <t xml:space="preserve"> Mathematisch einfache und genaue Berechnung für periodische(=monatliche) Zahlungen. Wird aber falsch, sobald Sie zusätzliche Zahlungen einfügen, die nicht die monatliche Zahlungsweise fortführen. Immer eine Zahlung pro Monat ist möglich und nötig. Die Zahlungen müssen monatlich fortlaufend geordnet sein.</t>
    </r>
  </si>
  <si>
    <r>
      <t>Effektivzins(Excel)</t>
    </r>
    <r>
      <rPr>
        <sz val="10"/>
        <rFont val="Arial"/>
        <family val="2"/>
      </rPr>
      <t>: Funktioniert nur mit Microsoft Excel</t>
    </r>
    <r>
      <rPr>
        <sz val="10"/>
        <rFont val="Arial"/>
        <family val="2"/>
      </rPr>
      <t>®</t>
    </r>
    <r>
      <rPr>
        <sz val="10"/>
        <rFont val="Arial"/>
        <family val="2"/>
      </rPr>
      <t>. Der Effektivzins errechnet sich aus den Zeiten und den Zahlungen von Zeile 22 bis Zeile 323.</t>
    </r>
  </si>
  <si>
    <r>
      <t>Effektivzins(OpenOffice):</t>
    </r>
    <r>
      <rPr>
        <sz val="10"/>
        <rFont val="Arial"/>
        <family val="2"/>
      </rPr>
      <t xml:space="preserve"> Rechnet ebenfalls den Effektivzins aus unregelmäßigen Zahlungen aus. Zum Einsatz kommt die Funktion XINTZINSFUSS, die bei Excel erst nachinstalliert werden muß. Unter "Extras --&gt; Add-Ins" alle nachinstallieren. Anschließend müssen in den Spalten C und G des Datenbereichs alle Formel in Werte umgewandelt werden. Dazu müssen die entsprechenden Bereiche markiert, kopiert und dann mittels "Bearbeiten --&gt; Inhalte einfügen --&gt; nur Werte" bearbeitet werden. Dann geht es auch mit Excel.</t>
    </r>
  </si>
  <si>
    <r>
      <t>Sondertilgungen:</t>
    </r>
    <r>
      <rPr>
        <sz val="10"/>
        <rFont val="Arial"/>
        <family val="2"/>
      </rPr>
      <t xml:space="preserve"> Sondertilgungen, die zu einem regelmäßigen Ratenzahlungstermin zusätzlich geleistet werden, können einfach in die Spalte Sondertilgung eingegeben werden. 
</t>
    </r>
    <r>
      <rPr>
        <b/>
        <sz val="10"/>
        <rFont val="Arial"/>
        <family val="2"/>
      </rPr>
      <t>Zinsänderungen:</t>
    </r>
    <r>
      <rPr>
        <sz val="10"/>
        <rFont val="Arial"/>
        <family val="2"/>
      </rPr>
      <t xml:space="preserve"> Einfach in die Spalte eintragen und nach unten auffüllen.</t>
    </r>
  </si>
  <si>
    <r>
      <t xml:space="preserve">Eingabe von zusätzlichen Zahlungen zu anderen Terminen: </t>
    </r>
    <r>
      <rPr>
        <sz val="10"/>
        <rFont val="Arial"/>
        <family val="2"/>
      </rPr>
      <t>Markieren Sie die Zeile, vor der Sie einen Zahlungstermin eingeben wollen. Fügen sie eine Zeile ein. Tragen sie im weißen Bereich die Werte("Datum", "Rate", "Sondertilgung" und "Zinssatz") ein. Im grauen Bereich des Datenblatt müssen sie für die Spalten "ges. Zahlung", "Zinsen", "Tilgung" und "Schuldenstand" die Formeln von oberhalb der neuen Zeile ganz nach unten bis ans Ende der Tabelle auffüllen. Fertig.</t>
    </r>
  </si>
  <si>
    <t>Theorie der Renditeberechnung: http://www.irrq.com/de/irr_theory.php</t>
  </si>
</sst>
</file>

<file path=xl/styles.xml><?xml version="1.0" encoding="utf-8"?>
<styleSheet xmlns="http://schemas.openxmlformats.org/spreadsheetml/2006/main">
  <numFmts count="9">
    <numFmt numFmtId="164" formatCode="GENERAL"/>
    <numFmt numFmtId="165" formatCode="0.0"/>
    <numFmt numFmtId="166" formatCode="0.00%"/>
    <numFmt numFmtId="167" formatCode="[$€-2]\ #,##0.00"/>
    <numFmt numFmtId="168" formatCode="DD/MM/YYYY"/>
    <numFmt numFmtId="169" formatCode="[$€-2]\ #,##0.00;[RED]\-[$€-2]\ #,##0.00"/>
    <numFmt numFmtId="170" formatCode="#,##0.00"/>
    <numFmt numFmtId="171" formatCode="0.00_ ;[RED]\-0.00\ "/>
    <numFmt numFmtId="172" formatCode="#,##0"/>
  </numFmts>
  <fonts count="17">
    <font>
      <sz val="10"/>
      <name val="Arial"/>
      <family val="2"/>
    </font>
    <font>
      <sz val="10"/>
      <name val="Verdana"/>
      <family val="2"/>
    </font>
    <font>
      <sz val="8"/>
      <name val="Verdana"/>
      <family val="2"/>
    </font>
    <font>
      <u val="single"/>
      <sz val="10"/>
      <color indexed="12"/>
      <name val="Verdana"/>
      <family val="2"/>
    </font>
    <font>
      <u val="single"/>
      <sz val="10"/>
      <color indexed="12"/>
      <name val="Arial"/>
      <family val="2"/>
    </font>
    <font>
      <sz val="8"/>
      <name val="Arial"/>
      <family val="2"/>
    </font>
    <font>
      <sz val="24"/>
      <name val="Verdana"/>
      <family val="2"/>
    </font>
    <font>
      <b/>
      <sz val="8"/>
      <color indexed="8"/>
      <name val="Tahoma"/>
      <family val="2"/>
    </font>
    <font>
      <sz val="10"/>
      <name val="Arial Unicode MS"/>
      <family val="2"/>
    </font>
    <font>
      <sz val="24"/>
      <name val="Arial"/>
      <family val="2"/>
    </font>
    <font>
      <sz val="9"/>
      <name val="Arial"/>
      <family val="2"/>
    </font>
    <font>
      <u val="single"/>
      <sz val="8"/>
      <color indexed="12"/>
      <name val="Arial"/>
      <family val="2"/>
    </font>
    <font>
      <sz val="8"/>
      <color indexed="8"/>
      <name val="Arial"/>
      <family val="2"/>
    </font>
    <font>
      <sz val="10"/>
      <color indexed="31"/>
      <name val="Arial"/>
      <family val="2"/>
    </font>
    <font>
      <sz val="16"/>
      <name val="Arial"/>
      <family val="2"/>
    </font>
    <font>
      <b/>
      <sz val="10"/>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57">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color indexed="63"/>
      </bottom>
    </border>
    <border>
      <left>
        <color indexed="63"/>
      </left>
      <right style="medium">
        <color indexed="8"/>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thick">
        <color indexed="8"/>
      </left>
      <right style="hair">
        <color indexed="8"/>
      </right>
      <top style="thick">
        <color indexed="8"/>
      </top>
      <bottom style="thick">
        <color indexed="8"/>
      </bottom>
    </border>
    <border>
      <left style="hair">
        <color indexed="8"/>
      </left>
      <right style="hair">
        <color indexed="8"/>
      </right>
      <top style="thick">
        <color indexed="8"/>
      </top>
      <bottom style="thick">
        <color indexed="8"/>
      </bottom>
    </border>
    <border>
      <left style="hair">
        <color indexed="8"/>
      </left>
      <right style="thick">
        <color indexed="8"/>
      </right>
      <top style="thick">
        <color indexed="8"/>
      </top>
      <bottom style="thick">
        <color indexed="8"/>
      </bottom>
    </border>
    <border>
      <left style="medium">
        <color indexed="8"/>
      </left>
      <right style="hair">
        <color indexed="8"/>
      </right>
      <top style="thick">
        <color indexed="8"/>
      </top>
      <bottom style="hair">
        <color indexed="8"/>
      </bottom>
    </border>
    <border>
      <left style="hair">
        <color indexed="8"/>
      </left>
      <right style="hair">
        <color indexed="8"/>
      </right>
      <top style="thick">
        <color indexed="8"/>
      </top>
      <bottom style="hair">
        <color indexed="8"/>
      </bottom>
    </border>
    <border>
      <left style="hair">
        <color indexed="8"/>
      </left>
      <right>
        <color indexed="63"/>
      </right>
      <top style="thick">
        <color indexed="8"/>
      </top>
      <bottom style="hair">
        <color indexed="8"/>
      </bottom>
    </border>
    <border>
      <left style="hair">
        <color indexed="8"/>
      </left>
      <right style="medium">
        <color indexed="8"/>
      </right>
      <top style="thick">
        <color indexed="8"/>
      </top>
      <bottom style="hair">
        <color indexed="8"/>
      </bottom>
    </border>
    <border>
      <left>
        <color indexed="63"/>
      </left>
      <right style="hair">
        <color indexed="8"/>
      </right>
      <top style="thick">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medium">
        <color indexed="8"/>
      </right>
      <top>
        <color indexed="63"/>
      </top>
      <bottom>
        <color indexed="63"/>
      </bottom>
    </border>
    <border>
      <left style="hair">
        <color indexed="8"/>
      </left>
      <right style="medium">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medium">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150">
    <xf numFmtId="164" fontId="0" fillId="0" borderId="0" xfId="0" applyAlignment="1">
      <alignment/>
    </xf>
    <xf numFmtId="164" fontId="0" fillId="2" borderId="0" xfId="0" applyFill="1" applyAlignment="1">
      <alignment/>
    </xf>
    <xf numFmtId="164" fontId="0" fillId="3" borderId="1" xfId="0" applyFill="1" applyBorder="1" applyAlignment="1">
      <alignment/>
    </xf>
    <xf numFmtId="164" fontId="0" fillId="3" borderId="2" xfId="0" applyFill="1" applyBorder="1" applyAlignment="1">
      <alignment/>
    </xf>
    <xf numFmtId="164" fontId="0" fillId="3" borderId="3" xfId="0" applyFill="1" applyBorder="1" applyAlignment="1">
      <alignment/>
    </xf>
    <xf numFmtId="164" fontId="0" fillId="3" borderId="4" xfId="0" applyFill="1" applyBorder="1" applyAlignment="1">
      <alignment/>
    </xf>
    <xf numFmtId="164" fontId="0" fillId="3" borderId="0" xfId="0" applyFill="1" applyBorder="1" applyAlignment="1">
      <alignment/>
    </xf>
    <xf numFmtId="164" fontId="0" fillId="3" borderId="5" xfId="0" applyFill="1" applyBorder="1" applyAlignment="1">
      <alignment/>
    </xf>
    <xf numFmtId="164" fontId="1" fillId="3" borderId="0" xfId="0" applyFont="1" applyFill="1" applyBorder="1" applyAlignment="1">
      <alignment wrapText="1"/>
    </xf>
    <xf numFmtId="164" fontId="1" fillId="3" borderId="0" xfId="0" applyFont="1" applyFill="1" applyBorder="1" applyAlignment="1">
      <alignment horizontal="right" wrapText="1"/>
    </xf>
    <xf numFmtId="164" fontId="0" fillId="2" borderId="6" xfId="0" applyFont="1" applyFill="1" applyBorder="1" applyAlignment="1" applyProtection="1">
      <alignment horizontal="right"/>
      <protection locked="0"/>
    </xf>
    <xf numFmtId="164" fontId="0" fillId="3" borderId="0" xfId="0" applyFill="1" applyBorder="1" applyAlignment="1" applyProtection="1">
      <alignment horizontal="right"/>
      <protection locked="0"/>
    </xf>
    <xf numFmtId="164" fontId="2" fillId="3" borderId="0" xfId="0" applyFont="1" applyFill="1" applyBorder="1" applyAlignment="1">
      <alignment horizontal="center" wrapText="1"/>
    </xf>
    <xf numFmtId="164" fontId="3" fillId="3" borderId="0" xfId="20" applyNumberFormat="1" applyFont="1" applyFill="1" applyBorder="1" applyAlignment="1" applyProtection="1">
      <alignment horizontal="center"/>
      <protection locked="0"/>
    </xf>
    <xf numFmtId="164" fontId="0" fillId="3" borderId="7" xfId="0" applyFill="1" applyBorder="1" applyAlignment="1">
      <alignment/>
    </xf>
    <xf numFmtId="164" fontId="0" fillId="3" borderId="8" xfId="0" applyFill="1" applyBorder="1" applyAlignment="1">
      <alignment/>
    </xf>
    <xf numFmtId="164" fontId="0" fillId="3" borderId="9" xfId="0" applyFill="1" applyBorder="1" applyAlignment="1">
      <alignment/>
    </xf>
    <xf numFmtId="164" fontId="3" fillId="2" borderId="0" xfId="20" applyNumberFormat="1" applyFont="1" applyFill="1" applyBorder="1" applyAlignment="1" applyProtection="1">
      <alignment/>
      <protection locked="0"/>
    </xf>
    <xf numFmtId="164" fontId="5" fillId="2" borderId="0" xfId="0" applyFont="1" applyFill="1" applyAlignment="1">
      <alignment/>
    </xf>
    <xf numFmtId="164" fontId="0" fillId="0" borderId="0" xfId="0" applyFill="1" applyAlignment="1">
      <alignment/>
    </xf>
    <xf numFmtId="164" fontId="0" fillId="3" borderId="0" xfId="0" applyFill="1" applyAlignment="1">
      <alignment/>
    </xf>
    <xf numFmtId="165" fontId="0" fillId="3" borderId="0" xfId="0" applyNumberFormat="1" applyFill="1" applyAlignment="1">
      <alignment/>
    </xf>
    <xf numFmtId="164" fontId="0" fillId="3" borderId="10" xfId="0" applyFill="1" applyBorder="1" applyAlignment="1">
      <alignment/>
    </xf>
    <xf numFmtId="164" fontId="0" fillId="3" borderId="11" xfId="0" applyFill="1" applyBorder="1" applyAlignment="1">
      <alignment/>
    </xf>
    <xf numFmtId="164" fontId="0" fillId="3" borderId="12" xfId="0" applyFill="1" applyBorder="1" applyAlignment="1">
      <alignment/>
    </xf>
    <xf numFmtId="165" fontId="0" fillId="0" borderId="0" xfId="0" applyNumberFormat="1" applyFill="1" applyAlignment="1">
      <alignment/>
    </xf>
    <xf numFmtId="164" fontId="0" fillId="3" borderId="13" xfId="0" applyFill="1" applyBorder="1" applyAlignment="1">
      <alignment/>
    </xf>
    <xf numFmtId="164" fontId="6" fillId="3" borderId="0" xfId="0" applyFont="1" applyFill="1" applyAlignment="1">
      <alignment/>
    </xf>
    <xf numFmtId="164" fontId="0" fillId="3" borderId="14" xfId="0" applyFill="1" applyBorder="1" applyAlignment="1">
      <alignment/>
    </xf>
    <xf numFmtId="164" fontId="0" fillId="3" borderId="15" xfId="0" applyFill="1" applyBorder="1" applyAlignment="1">
      <alignment/>
    </xf>
    <xf numFmtId="164" fontId="0" fillId="3" borderId="16" xfId="0" applyFill="1" applyBorder="1" applyAlignment="1">
      <alignment/>
    </xf>
    <xf numFmtId="164" fontId="0" fillId="3" borderId="17" xfId="0" applyFill="1" applyBorder="1" applyAlignment="1">
      <alignment/>
    </xf>
    <xf numFmtId="164" fontId="0" fillId="0" borderId="0" xfId="0" applyFill="1" applyBorder="1" applyAlignment="1">
      <alignment/>
    </xf>
    <xf numFmtId="164" fontId="0" fillId="3" borderId="18" xfId="0" applyFont="1" applyFill="1" applyBorder="1" applyAlignment="1">
      <alignment/>
    </xf>
    <xf numFmtId="164" fontId="0" fillId="3" borderId="19" xfId="0" applyFill="1" applyBorder="1" applyAlignment="1">
      <alignment/>
    </xf>
    <xf numFmtId="164" fontId="0" fillId="2" borderId="20" xfId="0" applyFont="1" applyFill="1" applyBorder="1" applyAlignment="1" applyProtection="1">
      <alignment horizontal="right"/>
      <protection locked="0"/>
    </xf>
    <xf numFmtId="164" fontId="0" fillId="0" borderId="13" xfId="0" applyFill="1" applyBorder="1" applyAlignment="1" applyProtection="1">
      <alignment horizontal="right"/>
      <protection locked="0"/>
    </xf>
    <xf numFmtId="164" fontId="0" fillId="3" borderId="21" xfId="0" applyFill="1" applyBorder="1" applyAlignment="1" applyProtection="1">
      <alignment horizontal="left"/>
      <protection locked="0"/>
    </xf>
    <xf numFmtId="166" fontId="0" fillId="3" borderId="19" xfId="0" applyNumberFormat="1" applyFont="1" applyFill="1" applyBorder="1" applyAlignment="1">
      <alignment horizontal="right" wrapText="1"/>
    </xf>
    <xf numFmtId="164" fontId="0" fillId="0" borderId="13" xfId="0" applyFill="1" applyBorder="1" applyAlignment="1">
      <alignment/>
    </xf>
    <xf numFmtId="164" fontId="0" fillId="0" borderId="0" xfId="0" applyFill="1" applyAlignment="1">
      <alignment horizontal="left" vertical="center"/>
    </xf>
    <xf numFmtId="164" fontId="0" fillId="3" borderId="22" xfId="0" applyFont="1" applyFill="1" applyBorder="1" applyAlignment="1">
      <alignment/>
    </xf>
    <xf numFmtId="164" fontId="0" fillId="3" borderId="23" xfId="0" applyFill="1" applyBorder="1" applyAlignment="1">
      <alignment/>
    </xf>
    <xf numFmtId="167" fontId="0" fillId="2" borderId="24" xfId="0" applyNumberFormat="1" applyFill="1" applyBorder="1" applyAlignment="1" applyProtection="1">
      <alignment/>
      <protection locked="0"/>
    </xf>
    <xf numFmtId="167" fontId="0" fillId="0" borderId="13" xfId="0" applyNumberFormat="1" applyFill="1" applyBorder="1" applyAlignment="1" applyProtection="1">
      <alignment/>
      <protection locked="0"/>
    </xf>
    <xf numFmtId="164" fontId="0" fillId="3" borderId="25" xfId="0" applyFill="1" applyBorder="1" applyAlignment="1">
      <alignment horizontal="left"/>
    </xf>
    <xf numFmtId="166" fontId="0" fillId="3" borderId="23" xfId="0" applyNumberFormat="1" applyFill="1" applyBorder="1" applyAlignment="1">
      <alignment/>
    </xf>
    <xf numFmtId="165" fontId="0" fillId="0" borderId="13" xfId="0" applyNumberFormat="1" applyFill="1" applyBorder="1" applyAlignment="1">
      <alignment/>
    </xf>
    <xf numFmtId="164" fontId="4" fillId="3" borderId="22" xfId="20" applyNumberFormat="1" applyFont="1" applyFill="1" applyBorder="1" applyAlignment="1" applyProtection="1">
      <alignment/>
      <protection locked="0"/>
    </xf>
    <xf numFmtId="166" fontId="8" fillId="3" borderId="23" xfId="0" applyNumberFormat="1" applyFont="1" applyFill="1" applyBorder="1" applyAlignment="1">
      <alignment/>
    </xf>
    <xf numFmtId="167" fontId="0" fillId="3" borderId="22" xfId="0" applyNumberFormat="1" applyFill="1" applyBorder="1" applyAlignment="1" applyProtection="1">
      <alignment/>
      <protection locked="0"/>
    </xf>
    <xf numFmtId="167" fontId="0" fillId="3" borderId="26" xfId="0" applyNumberFormat="1" applyFill="1" applyBorder="1" applyAlignment="1">
      <alignment/>
    </xf>
    <xf numFmtId="164" fontId="9" fillId="3" borderId="23" xfId="0" applyFont="1" applyFill="1" applyBorder="1" applyAlignment="1">
      <alignment horizontal="left" vertical="center" wrapText="1"/>
    </xf>
    <xf numFmtId="166" fontId="0" fillId="0" borderId="0" xfId="0" applyNumberFormat="1" applyFill="1" applyBorder="1" applyAlignment="1">
      <alignment/>
    </xf>
    <xf numFmtId="166" fontId="0" fillId="2" borderId="24" xfId="0" applyNumberFormat="1" applyFill="1" applyBorder="1" applyAlignment="1" applyProtection="1">
      <alignment/>
      <protection locked="0"/>
    </xf>
    <xf numFmtId="166" fontId="0" fillId="0" borderId="13" xfId="0" applyNumberFormat="1" applyFill="1" applyBorder="1" applyAlignment="1" applyProtection="1">
      <alignment/>
      <protection locked="0"/>
    </xf>
    <xf numFmtId="166" fontId="0" fillId="3" borderId="22" xfId="0" applyNumberFormat="1" applyFill="1" applyBorder="1" applyAlignment="1" applyProtection="1">
      <alignment/>
      <protection locked="0"/>
    </xf>
    <xf numFmtId="166" fontId="0" fillId="3" borderId="26" xfId="0" applyNumberFormat="1" applyFill="1" applyBorder="1" applyAlignment="1">
      <alignment/>
    </xf>
    <xf numFmtId="164" fontId="8" fillId="0" borderId="13" xfId="0" applyFont="1" applyFill="1" applyBorder="1" applyAlignment="1">
      <alignment/>
    </xf>
    <xf numFmtId="168" fontId="0" fillId="2" borderId="24" xfId="0" applyNumberFormat="1" applyFill="1" applyBorder="1" applyAlignment="1" applyProtection="1">
      <alignment/>
      <protection locked="0"/>
    </xf>
    <xf numFmtId="168" fontId="0" fillId="0" borderId="13" xfId="0" applyNumberFormat="1" applyFill="1" applyBorder="1" applyAlignment="1" applyProtection="1">
      <alignment/>
      <protection locked="0"/>
    </xf>
    <xf numFmtId="169" fontId="0" fillId="3" borderId="23" xfId="0" applyNumberFormat="1" applyFill="1" applyBorder="1" applyAlignment="1">
      <alignment/>
    </xf>
    <xf numFmtId="164" fontId="0" fillId="3" borderId="27" xfId="0" applyFont="1" applyFill="1" applyBorder="1" applyAlignment="1">
      <alignment horizontal="left"/>
    </xf>
    <xf numFmtId="169" fontId="0" fillId="3" borderId="2" xfId="0" applyNumberFormat="1" applyFill="1" applyBorder="1" applyAlignment="1">
      <alignment/>
    </xf>
    <xf numFmtId="164" fontId="0" fillId="2" borderId="24" xfId="0" applyFill="1" applyBorder="1" applyAlignment="1" applyProtection="1">
      <alignment/>
      <protection locked="0"/>
    </xf>
    <xf numFmtId="164" fontId="0" fillId="0" borderId="13" xfId="0" applyFill="1" applyBorder="1" applyAlignment="1" applyProtection="1">
      <alignment/>
      <protection locked="0"/>
    </xf>
    <xf numFmtId="164" fontId="0" fillId="3" borderId="21" xfId="0" applyFont="1" applyFill="1" applyBorder="1" applyAlignment="1">
      <alignment horizontal="left"/>
    </xf>
    <xf numFmtId="169" fontId="0" fillId="3" borderId="28" xfId="0" applyNumberFormat="1" applyFill="1" applyBorder="1" applyAlignment="1">
      <alignment/>
    </xf>
    <xf numFmtId="164" fontId="0" fillId="3" borderId="29" xfId="0" applyFill="1" applyBorder="1" applyAlignment="1">
      <alignment/>
    </xf>
    <xf numFmtId="164" fontId="0" fillId="3" borderId="30" xfId="0" applyFill="1" applyBorder="1" applyAlignment="1">
      <alignment/>
    </xf>
    <xf numFmtId="164" fontId="0" fillId="3" borderId="31" xfId="0" applyFill="1" applyBorder="1" applyAlignment="1">
      <alignment/>
    </xf>
    <xf numFmtId="164" fontId="0" fillId="0" borderId="13" xfId="0" applyFill="1" applyBorder="1" applyAlignment="1">
      <alignment/>
    </xf>
    <xf numFmtId="164" fontId="0" fillId="3" borderId="32" xfId="0" applyFill="1" applyBorder="1" applyAlignment="1">
      <alignment/>
    </xf>
    <xf numFmtId="170" fontId="10" fillId="3" borderId="30" xfId="0" applyNumberFormat="1" applyFont="1" applyFill="1" applyBorder="1" applyAlignment="1">
      <alignment horizontal="left" vertical="center" wrapText="1"/>
    </xf>
    <xf numFmtId="164" fontId="0" fillId="0" borderId="13" xfId="0" applyFill="1" applyBorder="1" applyAlignment="1">
      <alignment horizontal="right"/>
    </xf>
    <xf numFmtId="169" fontId="0" fillId="0" borderId="0" xfId="0" applyNumberFormat="1" applyFill="1" applyBorder="1" applyAlignment="1">
      <alignment/>
    </xf>
    <xf numFmtId="164" fontId="11" fillId="0" borderId="11" xfId="20" applyNumberFormat="1" applyFont="1" applyFill="1" applyBorder="1" applyAlignment="1" applyProtection="1">
      <alignment horizontal="center"/>
      <protection locked="0"/>
    </xf>
    <xf numFmtId="164" fontId="12" fillId="0" borderId="11" xfId="20" applyNumberFormat="1" applyFont="1" applyFill="1" applyBorder="1" applyAlignment="1" applyProtection="1">
      <alignment horizontal="center"/>
      <protection locked="0"/>
    </xf>
    <xf numFmtId="164" fontId="4" fillId="0" borderId="0" xfId="20" applyNumberFormat="1" applyFill="1" applyBorder="1" applyAlignment="1" applyProtection="1">
      <alignment/>
      <protection/>
    </xf>
    <xf numFmtId="164" fontId="0" fillId="0" borderId="0" xfId="0" applyFill="1" applyAlignment="1">
      <alignment/>
    </xf>
    <xf numFmtId="164" fontId="0" fillId="0" borderId="0" xfId="0" applyFill="1" applyBorder="1" applyAlignment="1">
      <alignment horizontal="right"/>
    </xf>
    <xf numFmtId="171" fontId="0" fillId="0" borderId="0" xfId="0" applyNumberFormat="1" applyFill="1" applyBorder="1" applyAlignment="1">
      <alignment/>
    </xf>
    <xf numFmtId="164" fontId="9" fillId="0" borderId="0" xfId="0" applyFont="1" applyFill="1" applyBorder="1" applyAlignment="1">
      <alignment horizontal="left" vertical="center" wrapText="1"/>
    </xf>
    <xf numFmtId="164" fontId="0" fillId="3" borderId="33" xfId="0" applyFill="1" applyBorder="1" applyAlignment="1">
      <alignment/>
    </xf>
    <xf numFmtId="164" fontId="0" fillId="3" borderId="34" xfId="0" applyFont="1" applyFill="1" applyBorder="1" applyAlignment="1">
      <alignment horizontal="center"/>
    </xf>
    <xf numFmtId="165" fontId="0" fillId="3" borderId="34" xfId="0" applyNumberFormat="1" applyFont="1" applyFill="1" applyBorder="1" applyAlignment="1">
      <alignment horizontal="center"/>
    </xf>
    <xf numFmtId="164" fontId="0" fillId="3" borderId="35" xfId="0" applyFont="1" applyFill="1" applyBorder="1" applyAlignment="1">
      <alignment/>
    </xf>
    <xf numFmtId="164" fontId="0" fillId="3" borderId="36" xfId="0" applyFill="1" applyBorder="1" applyAlignment="1">
      <alignment/>
    </xf>
    <xf numFmtId="168" fontId="8" fillId="2" borderId="37" xfId="0" applyNumberFormat="1" applyFont="1" applyFill="1" applyBorder="1" applyAlignment="1">
      <alignment/>
    </xf>
    <xf numFmtId="168" fontId="8" fillId="2" borderId="38" xfId="0" applyNumberFormat="1" applyFont="1" applyFill="1" applyBorder="1" applyAlignment="1">
      <alignment horizontal="right"/>
    </xf>
    <xf numFmtId="171" fontId="0" fillId="2" borderId="38" xfId="0" applyNumberFormat="1" applyFill="1" applyBorder="1" applyAlignment="1">
      <alignment/>
    </xf>
    <xf numFmtId="171" fontId="0" fillId="3" borderId="38" xfId="0" applyNumberFormat="1" applyFill="1" applyBorder="1" applyAlignment="1">
      <alignment/>
    </xf>
    <xf numFmtId="166" fontId="0" fillId="2" borderId="39" xfId="0" applyNumberFormat="1" applyFill="1" applyBorder="1" applyAlignment="1">
      <alignment/>
    </xf>
    <xf numFmtId="172" fontId="0" fillId="3" borderId="40" xfId="0" applyNumberFormat="1" applyFill="1" applyBorder="1" applyAlignment="1">
      <alignment/>
    </xf>
    <xf numFmtId="165" fontId="0" fillId="3" borderId="37" xfId="0" applyNumberFormat="1" applyFill="1" applyBorder="1" applyAlignment="1">
      <alignment/>
    </xf>
    <xf numFmtId="171" fontId="0" fillId="3" borderId="39" xfId="0" applyNumberFormat="1" applyFill="1" applyBorder="1" applyAlignment="1">
      <alignment/>
    </xf>
    <xf numFmtId="164" fontId="0" fillId="3" borderId="25" xfId="0" applyFill="1" applyBorder="1" applyAlignment="1">
      <alignment/>
    </xf>
    <xf numFmtId="168" fontId="8" fillId="2" borderId="6" xfId="0" applyNumberFormat="1" applyFont="1" applyFill="1" applyBorder="1" applyAlignment="1">
      <alignment/>
    </xf>
    <xf numFmtId="168" fontId="8" fillId="2" borderId="41" xfId="0" applyNumberFormat="1" applyFont="1" applyFill="1" applyBorder="1" applyAlignment="1">
      <alignment horizontal="right"/>
    </xf>
    <xf numFmtId="171" fontId="0" fillId="2" borderId="41" xfId="0" applyNumberFormat="1" applyFill="1" applyBorder="1" applyAlignment="1">
      <alignment/>
    </xf>
    <xf numFmtId="171" fontId="0" fillId="2" borderId="7" xfId="0" applyNumberFormat="1" applyFill="1" applyBorder="1" applyAlignment="1">
      <alignment/>
    </xf>
    <xf numFmtId="171" fontId="0" fillId="3" borderId="7" xfId="0" applyNumberFormat="1" applyFill="1" applyBorder="1" applyAlignment="1">
      <alignment/>
    </xf>
    <xf numFmtId="166" fontId="0" fillId="2" borderId="42" xfId="0" applyNumberFormat="1" applyFill="1" applyBorder="1" applyAlignment="1">
      <alignment/>
    </xf>
    <xf numFmtId="172" fontId="0" fillId="3" borderId="26" xfId="0" applyNumberFormat="1" applyFill="1" applyBorder="1" applyAlignment="1">
      <alignment/>
    </xf>
    <xf numFmtId="165" fontId="0" fillId="3" borderId="6" xfId="0" applyNumberFormat="1" applyFill="1" applyBorder="1" applyAlignment="1">
      <alignment/>
    </xf>
    <xf numFmtId="171" fontId="0" fillId="3" borderId="24" xfId="0" applyNumberFormat="1" applyFill="1" applyBorder="1" applyAlignment="1">
      <alignment/>
    </xf>
    <xf numFmtId="164" fontId="0" fillId="3" borderId="43" xfId="0" applyFill="1" applyBorder="1" applyAlignment="1">
      <alignment/>
    </xf>
    <xf numFmtId="168" fontId="8" fillId="2" borderId="44" xfId="0" applyNumberFormat="1" applyFont="1" applyFill="1" applyBorder="1" applyAlignment="1">
      <alignment/>
    </xf>
    <xf numFmtId="168" fontId="8" fillId="2" borderId="1" xfId="0" applyNumberFormat="1" applyFont="1" applyFill="1" applyBorder="1" applyAlignment="1">
      <alignment horizontal="right"/>
    </xf>
    <xf numFmtId="171" fontId="0" fillId="2" borderId="1" xfId="0" applyNumberFormat="1" applyFill="1" applyBorder="1" applyAlignment="1">
      <alignment/>
    </xf>
    <xf numFmtId="171" fontId="0" fillId="2" borderId="4" xfId="0" applyNumberFormat="1" applyFill="1" applyBorder="1" applyAlignment="1">
      <alignment/>
    </xf>
    <xf numFmtId="171" fontId="0" fillId="3" borderId="4" xfId="0" applyNumberFormat="1" applyFill="1" applyBorder="1" applyAlignment="1">
      <alignment/>
    </xf>
    <xf numFmtId="166" fontId="0" fillId="2" borderId="45" xfId="0" applyNumberFormat="1" applyFill="1" applyBorder="1" applyAlignment="1">
      <alignment/>
    </xf>
    <xf numFmtId="172" fontId="0" fillId="3" borderId="3" xfId="0" applyNumberFormat="1" applyFill="1" applyBorder="1" applyAlignment="1">
      <alignment/>
    </xf>
    <xf numFmtId="165" fontId="0" fillId="3" borderId="44" xfId="0" applyNumberFormat="1" applyFill="1" applyBorder="1" applyAlignment="1">
      <alignment/>
    </xf>
    <xf numFmtId="171" fontId="0" fillId="3" borderId="46" xfId="0" applyNumberFormat="1" applyFill="1" applyBorder="1" applyAlignment="1">
      <alignment/>
    </xf>
    <xf numFmtId="164" fontId="0" fillId="3" borderId="47" xfId="0" applyFill="1" applyBorder="1" applyAlignment="1">
      <alignment/>
    </xf>
    <xf numFmtId="168" fontId="8" fillId="2" borderId="48" xfId="0" applyNumberFormat="1" applyFont="1" applyFill="1" applyBorder="1" applyAlignment="1">
      <alignment/>
    </xf>
    <xf numFmtId="168" fontId="8" fillId="2" borderId="49" xfId="0" applyNumberFormat="1" applyFont="1" applyFill="1" applyBorder="1" applyAlignment="1">
      <alignment horizontal="right"/>
    </xf>
    <xf numFmtId="171" fontId="0" fillId="2" borderId="49" xfId="0" applyNumberFormat="1" applyFill="1" applyBorder="1" applyAlignment="1">
      <alignment/>
    </xf>
    <xf numFmtId="171" fontId="0" fillId="3" borderId="50" xfId="0" applyNumberFormat="1" applyFill="1" applyBorder="1" applyAlignment="1" applyProtection="1">
      <alignment/>
      <protection/>
    </xf>
    <xf numFmtId="166" fontId="0" fillId="2" borderId="51" xfId="0" applyNumberFormat="1" applyFill="1" applyBorder="1" applyAlignment="1">
      <alignment/>
    </xf>
    <xf numFmtId="172" fontId="0" fillId="3" borderId="52" xfId="0" applyNumberFormat="1" applyFill="1" applyBorder="1" applyAlignment="1">
      <alignment/>
    </xf>
    <xf numFmtId="165" fontId="0" fillId="3" borderId="50" xfId="0" applyNumberFormat="1" applyFill="1" applyBorder="1" applyAlignment="1">
      <alignment/>
    </xf>
    <xf numFmtId="171" fontId="0" fillId="3" borderId="51" xfId="0" applyNumberFormat="1" applyFill="1" applyBorder="1" applyAlignment="1">
      <alignment/>
    </xf>
    <xf numFmtId="164" fontId="0" fillId="3" borderId="53" xfId="0" applyFont="1" applyFill="1" applyBorder="1" applyAlignment="1">
      <alignment/>
    </xf>
    <xf numFmtId="168" fontId="8" fillId="2" borderId="26" xfId="0" applyNumberFormat="1" applyFont="1" applyFill="1" applyBorder="1" applyAlignment="1">
      <alignment/>
    </xf>
    <xf numFmtId="168" fontId="8" fillId="2" borderId="7" xfId="0" applyNumberFormat="1" applyFont="1" applyFill="1" applyBorder="1" applyAlignment="1">
      <alignment horizontal="right"/>
    </xf>
    <xf numFmtId="171" fontId="0" fillId="2" borderId="7" xfId="0" applyNumberFormat="1" applyFill="1" applyBorder="1" applyAlignment="1" applyProtection="1">
      <alignment/>
      <protection locked="0"/>
    </xf>
    <xf numFmtId="171" fontId="0" fillId="3" borderId="7" xfId="0" applyNumberFormat="1" applyFill="1" applyBorder="1" applyAlignment="1" applyProtection="1">
      <alignment/>
      <protection/>
    </xf>
    <xf numFmtId="166" fontId="0" fillId="2" borderId="42" xfId="0" applyNumberFormat="1" applyFill="1" applyBorder="1" applyAlignment="1" applyProtection="1">
      <alignment/>
      <protection locked="0"/>
    </xf>
    <xf numFmtId="170" fontId="0" fillId="3" borderId="9" xfId="0" applyNumberFormat="1" applyFill="1" applyBorder="1" applyAlignment="1">
      <alignment/>
    </xf>
    <xf numFmtId="171" fontId="0" fillId="3" borderId="54" xfId="0" applyNumberFormat="1" applyFill="1" applyBorder="1" applyAlignment="1">
      <alignment/>
    </xf>
    <xf numFmtId="171" fontId="0" fillId="3" borderId="42" xfId="0" applyNumberFormat="1" applyFill="1" applyBorder="1" applyAlignment="1">
      <alignment/>
    </xf>
    <xf numFmtId="164" fontId="0" fillId="3" borderId="55" xfId="0" applyFont="1" applyFill="1" applyBorder="1" applyAlignment="1">
      <alignment/>
    </xf>
    <xf numFmtId="164" fontId="13" fillId="0" borderId="0" xfId="0" applyFont="1" applyFill="1" applyAlignment="1">
      <alignment/>
    </xf>
    <xf numFmtId="164" fontId="0" fillId="3" borderId="56" xfId="0" applyFont="1" applyFill="1" applyBorder="1" applyAlignment="1">
      <alignment/>
    </xf>
    <xf numFmtId="164" fontId="14" fillId="3" borderId="0" xfId="0" applyFont="1" applyFill="1" applyAlignment="1">
      <alignment/>
    </xf>
    <xf numFmtId="164" fontId="15" fillId="3" borderId="0" xfId="0" applyNumberFormat="1" applyFont="1" applyFill="1" applyBorder="1" applyAlignment="1">
      <alignment wrapText="1"/>
    </xf>
    <xf numFmtId="164" fontId="0" fillId="3" borderId="0" xfId="0" applyNumberFormat="1" applyFill="1" applyAlignment="1">
      <alignment wrapText="1"/>
    </xf>
    <xf numFmtId="164" fontId="0" fillId="3" borderId="0" xfId="0" applyFill="1" applyAlignment="1">
      <alignment wrapText="1"/>
    </xf>
    <xf numFmtId="164" fontId="0" fillId="3" borderId="0" xfId="0" applyFill="1" applyBorder="1" applyAlignment="1" applyProtection="1">
      <alignment/>
      <protection locked="0"/>
    </xf>
    <xf numFmtId="164" fontId="15" fillId="3" borderId="0" xfId="0" applyFont="1" applyFill="1" applyBorder="1" applyAlignment="1">
      <alignment wrapText="1"/>
    </xf>
    <xf numFmtId="164" fontId="15" fillId="3" borderId="0" xfId="0" applyFont="1" applyFill="1" applyAlignment="1">
      <alignment wrapText="1"/>
    </xf>
    <xf numFmtId="164" fontId="0" fillId="3" borderId="0" xfId="0" applyFill="1" applyAlignment="1">
      <alignment/>
    </xf>
    <xf numFmtId="164" fontId="0" fillId="0" borderId="0" xfId="0" applyAlignment="1" applyProtection="1">
      <alignment/>
      <protection locked="0"/>
    </xf>
    <xf numFmtId="164" fontId="4" fillId="2" borderId="0" xfId="20" applyNumberFormat="1" applyFill="1" applyBorder="1" applyAlignment="1" applyProtection="1">
      <alignment/>
      <protection locked="0"/>
    </xf>
    <xf numFmtId="164" fontId="0" fillId="2" borderId="0" xfId="0" applyNumberFormat="1" applyFill="1" applyAlignment="1">
      <alignment/>
    </xf>
    <xf numFmtId="164" fontId="2" fillId="2" borderId="0" xfId="20" applyNumberFormat="1" applyFont="1" applyFill="1" applyBorder="1" applyAlignment="1" applyProtection="1">
      <alignment/>
      <protection/>
    </xf>
    <xf numFmtId="164" fontId="0" fillId="2" borderId="0" xfId="0" applyFill="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3</xdr:col>
      <xdr:colOff>1666875</xdr:colOff>
      <xdr:row>6</xdr:row>
      <xdr:rowOff>57150</xdr:rowOff>
    </xdr:to>
    <xdr:pic>
      <xdr:nvPicPr>
        <xdr:cNvPr id="1" name="Picture 1"/>
        <xdr:cNvPicPr preferRelativeResize="1">
          <a:picLocks noChangeAspect="1"/>
        </xdr:cNvPicPr>
      </xdr:nvPicPr>
      <xdr:blipFill>
        <a:blip r:embed="rId1"/>
        <a:stretch>
          <a:fillRect/>
        </a:stretch>
      </xdr:blipFill>
      <xdr:spPr>
        <a:xfrm>
          <a:off x="809625" y="276225"/>
          <a:ext cx="190500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95250</xdr:rowOff>
    </xdr:from>
    <xdr:to>
      <xdr:col>3</xdr:col>
      <xdr:colOff>781050</xdr:colOff>
      <xdr:row>3</xdr:row>
      <xdr:rowOff>142875</xdr:rowOff>
    </xdr:to>
    <xdr:pic>
      <xdr:nvPicPr>
        <xdr:cNvPr id="1" name="Picture 2"/>
        <xdr:cNvPicPr preferRelativeResize="1">
          <a:picLocks noChangeAspect="1"/>
        </xdr:cNvPicPr>
      </xdr:nvPicPr>
      <xdr:blipFill>
        <a:blip r:embed="rId1"/>
        <a:stretch>
          <a:fillRect/>
        </a:stretch>
      </xdr:blipFill>
      <xdr:spPr>
        <a:xfrm>
          <a:off x="228600" y="95250"/>
          <a:ext cx="190500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rq.com/de/"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rrq.com/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rrq.com/de/" TargetMode="External" /></Relationships>
</file>

<file path=xl/worksheets/sheet1.xml><?xml version="1.0" encoding="utf-8"?>
<worksheet xmlns="http://schemas.openxmlformats.org/spreadsheetml/2006/main" xmlns:r="http://schemas.openxmlformats.org/officeDocument/2006/relationships">
  <dimension ref="C1:F29"/>
  <sheetViews>
    <sheetView tabSelected="1" workbookViewId="0" topLeftCell="A1">
      <selection activeCell="A1" sqref="A1"/>
    </sheetView>
  </sheetViews>
  <sheetFormatPr defaultColWidth="11.421875" defaultRowHeight="12.75"/>
  <cols>
    <col min="1" max="1" width="11.421875" style="1" customWidth="1"/>
    <col min="2" max="2" width="2.28125" style="1" customWidth="1"/>
    <col min="3" max="3" width="2.00390625" style="1" customWidth="1"/>
    <col min="4" max="4" width="59.00390625" style="1" customWidth="1"/>
    <col min="5" max="5" width="9.7109375" style="1" customWidth="1"/>
    <col min="6" max="6" width="2.8515625" style="1" customWidth="1"/>
    <col min="7" max="16384" width="11.421875" style="1" customWidth="1"/>
  </cols>
  <sheetData>
    <row r="1" spans="3:6" ht="12.75">
      <c r="C1" s="2"/>
      <c r="D1" s="3"/>
      <c r="E1" s="3"/>
      <c r="F1" s="4"/>
    </row>
    <row r="2" spans="3:6" ht="12.75">
      <c r="C2" s="5"/>
      <c r="D2" s="6"/>
      <c r="E2" s="6"/>
      <c r="F2" s="7"/>
    </row>
    <row r="3" spans="3:6" ht="12.75">
      <c r="C3" s="5"/>
      <c r="D3" s="6"/>
      <c r="E3" s="6"/>
      <c r="F3" s="7"/>
    </row>
    <row r="4" spans="3:6" ht="12.75">
      <c r="C4" s="5"/>
      <c r="D4" s="6"/>
      <c r="E4" s="6"/>
      <c r="F4" s="7"/>
    </row>
    <row r="5" spans="3:6" ht="12.75">
      <c r="C5" s="5"/>
      <c r="D5" s="6"/>
      <c r="E5" s="6"/>
      <c r="F5" s="7"/>
    </row>
    <row r="6" spans="3:6" ht="12.75">
      <c r="C6" s="5"/>
      <c r="D6" s="6"/>
      <c r="E6" s="6"/>
      <c r="F6" s="7"/>
    </row>
    <row r="7" spans="3:6" ht="12.75">
      <c r="C7" s="5"/>
      <c r="D7" s="6"/>
      <c r="E7" s="6"/>
      <c r="F7" s="7"/>
    </row>
    <row r="8" spans="3:6" ht="12.75">
      <c r="C8" s="5"/>
      <c r="D8" s="6"/>
      <c r="E8" s="6"/>
      <c r="F8" s="7"/>
    </row>
    <row r="9" spans="3:6" ht="94.5" customHeight="1">
      <c r="C9" s="5"/>
      <c r="D9" s="8" t="s">
        <v>0</v>
      </c>
      <c r="E9" s="8"/>
      <c r="F9" s="7"/>
    </row>
    <row r="10" spans="3:6" ht="39" customHeight="1">
      <c r="C10" s="5"/>
      <c r="D10" s="8" t="s">
        <v>1</v>
      </c>
      <c r="E10" s="8"/>
      <c r="F10" s="7"/>
    </row>
    <row r="11" spans="3:6" ht="12.75">
      <c r="C11" s="5"/>
      <c r="D11" s="6"/>
      <c r="E11" s="6"/>
      <c r="F11" s="7"/>
    </row>
    <row r="12" spans="3:6" ht="33" customHeight="1">
      <c r="C12" s="5"/>
      <c r="D12" s="8" t="s">
        <v>2</v>
      </c>
      <c r="E12" s="8"/>
      <c r="F12" s="7"/>
    </row>
    <row r="13" spans="3:6" ht="12.75">
      <c r="C13" s="5"/>
      <c r="D13" s="6"/>
      <c r="E13" s="6"/>
      <c r="F13" s="7"/>
    </row>
    <row r="14" spans="3:6" ht="12.75">
      <c r="C14" s="5"/>
      <c r="D14" s="6"/>
      <c r="E14" s="6"/>
      <c r="F14" s="7"/>
    </row>
    <row r="15" spans="3:6" ht="14.25" customHeight="1">
      <c r="C15" s="5"/>
      <c r="D15" s="9" t="s">
        <v>3</v>
      </c>
      <c r="E15" s="10" t="s">
        <v>4</v>
      </c>
      <c r="F15" s="7"/>
    </row>
    <row r="16" spans="3:6" ht="4.5" customHeight="1">
      <c r="C16" s="5"/>
      <c r="D16" s="9"/>
      <c r="E16" s="11"/>
      <c r="F16" s="7"/>
    </row>
    <row r="17" spans="3:6" ht="31.5" customHeight="1">
      <c r="C17" s="5"/>
      <c r="D17" s="6"/>
      <c r="E17" s="12" t="s">
        <v>5</v>
      </c>
      <c r="F17" s="7"/>
    </row>
    <row r="18" spans="3:6" ht="12.75">
      <c r="C18" s="5"/>
      <c r="D18" s="6"/>
      <c r="E18" s="6"/>
      <c r="F18" s="7"/>
    </row>
    <row r="19" spans="3:6" ht="12.75">
      <c r="C19" s="5"/>
      <c r="D19" s="6"/>
      <c r="E19" s="13" t="s">
        <v>6</v>
      </c>
      <c r="F19" s="7"/>
    </row>
    <row r="20" spans="3:6" ht="12.75">
      <c r="C20" s="5"/>
      <c r="D20" s="6"/>
      <c r="E20" s="6"/>
      <c r="F20" s="7"/>
    </row>
    <row r="21" spans="3:6" ht="12.75">
      <c r="C21" s="14"/>
      <c r="D21" s="15"/>
      <c r="E21" s="15"/>
      <c r="F21" s="16"/>
    </row>
    <row r="24" spans="4:5" ht="12.75">
      <c r="D24" s="17" t="s">
        <v>7</v>
      </c>
      <c r="E24" s="17"/>
    </row>
    <row r="28" ht="12.75">
      <c r="D28" s="18" t="s">
        <v>8</v>
      </c>
    </row>
    <row r="29" ht="12.75">
      <c r="D29" s="18" t="s">
        <v>9</v>
      </c>
    </row>
  </sheetData>
  <sheetProtection sheet="1"/>
  <mergeCells count="4">
    <mergeCell ref="D9:E9"/>
    <mergeCell ref="D10:E10"/>
    <mergeCell ref="D12:E12"/>
    <mergeCell ref="D24:E24"/>
  </mergeCells>
  <hyperlinks>
    <hyperlink ref="E19" location="Tilgungsplan!A1" display="weiter--&gt;"/>
    <hyperlink ref="D24" r:id="rId1" display="Link zur Webseite: http://www.irrq.com/de"/>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L327"/>
  <sheetViews>
    <sheetView workbookViewId="0" topLeftCell="A1">
      <selection activeCell="A1" sqref="A1"/>
    </sheetView>
  </sheetViews>
  <sheetFormatPr defaultColWidth="11.421875" defaultRowHeight="12.75"/>
  <cols>
    <col min="1" max="1" width="4.00390625" style="19" customWidth="1"/>
    <col min="2" max="2" width="4.140625" style="20" customWidth="1"/>
    <col min="3" max="4" width="12.140625" style="20" customWidth="1"/>
    <col min="5" max="5" width="12.7109375" style="20" customWidth="1"/>
    <col min="6" max="6" width="11.7109375" style="20" customWidth="1"/>
    <col min="7" max="7" width="12.00390625" style="20" customWidth="1"/>
    <col min="8" max="8" width="8.421875" style="20" customWidth="1"/>
    <col min="9" max="9" width="14.140625" style="20" customWidth="1"/>
    <col min="10" max="10" width="11.00390625" style="21" customWidth="1"/>
    <col min="11" max="11" width="13.7109375" style="20" customWidth="1"/>
    <col min="12" max="12" width="8.28125" style="19" customWidth="1"/>
  </cols>
  <sheetData>
    <row r="1" spans="1:11" ht="12.75">
      <c r="A1" s="22"/>
      <c r="B1" s="23"/>
      <c r="C1" s="23"/>
      <c r="D1" s="23"/>
      <c r="E1" s="23"/>
      <c r="F1" s="23"/>
      <c r="G1" s="23"/>
      <c r="H1" s="23"/>
      <c r="I1" s="24"/>
      <c r="J1" s="25"/>
      <c r="K1" s="19"/>
    </row>
    <row r="2" spans="1:11" ht="29.25">
      <c r="A2" s="26"/>
      <c r="G2" s="27" t="s">
        <v>10</v>
      </c>
      <c r="I2" s="28"/>
      <c r="J2" s="25"/>
      <c r="K2" s="19"/>
    </row>
    <row r="3" spans="1:11" ht="12.75">
      <c r="A3" s="26"/>
      <c r="I3" s="28"/>
      <c r="J3" s="25"/>
      <c r="K3" s="19"/>
    </row>
    <row r="4" spans="1:11" ht="12.75">
      <c r="A4" s="26"/>
      <c r="I4" s="28"/>
      <c r="J4" s="25"/>
      <c r="K4" s="19"/>
    </row>
    <row r="5" spans="1:11" ht="12.75">
      <c r="A5" s="29"/>
      <c r="B5" s="30"/>
      <c r="C5" s="30"/>
      <c r="D5" s="30"/>
      <c r="E5" s="30"/>
      <c r="F5" s="30"/>
      <c r="G5" s="30" t="s">
        <v>11</v>
      </c>
      <c r="H5" s="30"/>
      <c r="I5" s="31"/>
      <c r="J5" s="25"/>
      <c r="K5" s="19"/>
    </row>
    <row r="6" spans="1:12" ht="19.5" customHeight="1">
      <c r="A6"/>
      <c r="B6"/>
      <c r="C6"/>
      <c r="D6"/>
      <c r="E6"/>
      <c r="F6" s="19"/>
      <c r="G6"/>
      <c r="H6"/>
      <c r="I6"/>
      <c r="J6" s="19"/>
      <c r="K6" s="19"/>
      <c r="L6"/>
    </row>
    <row r="7" spans="1:12" ht="24.75" customHeight="1">
      <c r="A7" s="32"/>
      <c r="B7" s="33" t="s">
        <v>12</v>
      </c>
      <c r="C7" s="34"/>
      <c r="D7" s="34"/>
      <c r="E7" s="35" t="s">
        <v>13</v>
      </c>
      <c r="F7" s="36"/>
      <c r="G7" s="37" t="str">
        <f>IF(Deckblatt!E15="Ja","Effektivzins(periodisch):","Haftungsausschluß#")</f>
        <v>Haftungsausschluß#</v>
      </c>
      <c r="H7" s="37"/>
      <c r="I7" s="38">
        <f>POWER(1+(IRR(G26:G327)),12)-1</f>
        <v>0.053257410570539676</v>
      </c>
      <c r="J7" s="39"/>
      <c r="K7" s="32"/>
      <c r="L7" s="40"/>
    </row>
    <row r="8" spans="1:12" ht="24.75" customHeight="1">
      <c r="A8" s="32"/>
      <c r="B8" s="41" t="s">
        <v>14</v>
      </c>
      <c r="C8" s="42"/>
      <c r="D8" s="42"/>
      <c r="E8" s="43">
        <v>120000</v>
      </c>
      <c r="F8" s="44"/>
      <c r="G8" s="45" t="str">
        <f>IF(Deckblatt!E15="Ja","Effektivzins(Excel):","Haftungsausschluß#")</f>
        <v>Haftungsausschluß#</v>
      </c>
      <c r="H8" s="45"/>
      <c r="I8" s="46">
        <f ca="1">(1+IRR(SUMIF(C26:C327,ROW(INDIRECT(MIN(C26:C327)&amp;":"&amp;MAX(C26:C327))),G26:G327),0))^365-1</f>
        <v>0</v>
      </c>
      <c r="J8" s="47"/>
      <c r="K8" s="32"/>
      <c r="L8" s="40"/>
    </row>
    <row r="9" spans="1:12" ht="24.75" customHeight="1">
      <c r="A9" s="32"/>
      <c r="B9" s="48" t="s">
        <v>15</v>
      </c>
      <c r="C9" s="48"/>
      <c r="D9" s="42"/>
      <c r="E9" s="43"/>
      <c r="F9" s="44"/>
      <c r="G9" s="45" t="str">
        <f>IF(Deckblatt!E15="Ja","Effektivzins(OpenOffice):","Haftungsausschluß#")</f>
        <v>Haftungsausschluß#</v>
      </c>
      <c r="H9" s="45"/>
      <c r="I9" s="49">
        <f>_XLL.XINTZINSFUSS(G26:G327,C26:C327,0)</f>
        <v>0.05310176206828763</v>
      </c>
      <c r="J9" s="47"/>
      <c r="K9" s="32"/>
      <c r="L9" s="40"/>
    </row>
    <row r="10" spans="1:12" ht="24.75" customHeight="1">
      <c r="A10" s="32"/>
      <c r="B10" s="48" t="s">
        <v>16</v>
      </c>
      <c r="C10" s="48"/>
      <c r="D10" s="48"/>
      <c r="E10" s="43"/>
      <c r="F10" s="44"/>
      <c r="G10" s="50"/>
      <c r="H10" s="51"/>
      <c r="I10" s="52"/>
      <c r="J10" s="39"/>
      <c r="K10" s="53"/>
      <c r="L10" s="40"/>
    </row>
    <row r="11" spans="1:12" ht="24.75" customHeight="1">
      <c r="A11" s="32"/>
      <c r="B11" s="41" t="s">
        <v>17</v>
      </c>
      <c r="C11" s="42"/>
      <c r="D11" s="42"/>
      <c r="E11" s="54">
        <v>0.052</v>
      </c>
      <c r="F11" s="55"/>
      <c r="G11" s="56"/>
      <c r="H11" s="57"/>
      <c r="I11" s="52"/>
      <c r="J11" s="58"/>
      <c r="K11" s="32"/>
      <c r="L11" s="40"/>
    </row>
    <row r="12" spans="1:12" ht="24.75" customHeight="1">
      <c r="A12" s="32"/>
      <c r="B12" s="41" t="s">
        <v>18</v>
      </c>
      <c r="C12" s="42"/>
      <c r="D12" s="42"/>
      <c r="E12" s="59">
        <v>38412</v>
      </c>
      <c r="F12" s="60"/>
      <c r="G12" s="45" t="s">
        <v>19</v>
      </c>
      <c r="H12" s="45"/>
      <c r="I12" s="61">
        <f>-E26</f>
        <v>120000</v>
      </c>
      <c r="J12" s="47"/>
      <c r="K12" s="32"/>
      <c r="L12" s="40"/>
    </row>
    <row r="13" spans="1:12" ht="24.75" customHeight="1">
      <c r="A13" s="32"/>
      <c r="B13" s="41" t="s">
        <v>20</v>
      </c>
      <c r="C13" s="42"/>
      <c r="D13" s="42"/>
      <c r="E13" s="43">
        <v>3110</v>
      </c>
      <c r="F13" s="44"/>
      <c r="G13" s="62" t="s">
        <v>21</v>
      </c>
      <c r="H13" s="62"/>
      <c r="I13" s="63">
        <f>SUM(G27:G327)</f>
        <v>128211.08800613295</v>
      </c>
      <c r="J13" s="47"/>
      <c r="K13" s="32"/>
      <c r="L13" s="40"/>
    </row>
    <row r="14" spans="1:12" ht="24.75" customHeight="1">
      <c r="A14" s="32"/>
      <c r="B14" s="41" t="s">
        <v>22</v>
      </c>
      <c r="C14" s="42"/>
      <c r="D14" s="42"/>
      <c r="E14" s="64">
        <v>20</v>
      </c>
      <c r="F14" s="65"/>
      <c r="G14" s="66" t="s">
        <v>23</v>
      </c>
      <c r="H14" s="66"/>
      <c r="I14" s="67">
        <f>I13-I12</f>
        <v>8211.088006132952</v>
      </c>
      <c r="J14" s="47"/>
      <c r="K14" s="32"/>
      <c r="L14" s="40" t="s">
        <v>24</v>
      </c>
    </row>
    <row r="15" spans="1:12" ht="24.75" customHeight="1">
      <c r="A15" s="32"/>
      <c r="B15" s="68"/>
      <c r="C15" s="69"/>
      <c r="D15" s="69"/>
      <c r="E15" s="70"/>
      <c r="F15" s="71"/>
      <c r="G15" s="68"/>
      <c r="H15" s="72"/>
      <c r="I15" s="73"/>
      <c r="J15" s="74"/>
      <c r="K15" s="75"/>
      <c r="L15" s="40"/>
    </row>
    <row r="16" spans="1:12" ht="13.5" customHeight="1">
      <c r="A16" s="32"/>
      <c r="B16" s="76" t="s">
        <v>25</v>
      </c>
      <c r="C16" s="76"/>
      <c r="D16" s="76"/>
      <c r="E16" s="76"/>
      <c r="F16" s="32"/>
      <c r="G16" s="77" t="str">
        <f>IF(G7="Haftungsausschluß#","# Bitte erst das Deckblatt lesen und bestätigen.","")</f>
        <v># Bitte erst das Deckblatt lesen und bestätigen.</v>
      </c>
      <c r="H16" s="77"/>
      <c r="I16" s="77"/>
      <c r="J16" s="25"/>
      <c r="K16" s="19"/>
      <c r="L16" s="40"/>
    </row>
    <row r="17" spans="1:12" ht="17.25" customHeight="1">
      <c r="A17" s="32"/>
      <c r="B17" s="19"/>
      <c r="C17" s="19"/>
      <c r="D17" s="19"/>
      <c r="E17" s="19"/>
      <c r="F17" s="78"/>
      <c r="G17" s="78"/>
      <c r="H17" s="78"/>
      <c r="I17" s="78"/>
      <c r="J17" s="25"/>
      <c r="K17" s="19"/>
      <c r="L17" s="40"/>
    </row>
    <row r="18" spans="1:12" ht="18.75" customHeight="1">
      <c r="A18" s="32"/>
      <c r="B18" s="19"/>
      <c r="C18" s="19"/>
      <c r="D18" s="19"/>
      <c r="E18" s="19"/>
      <c r="F18" s="78"/>
      <c r="G18" s="78"/>
      <c r="H18" s="79"/>
      <c r="I18" s="79"/>
      <c r="J18" s="80"/>
      <c r="K18" s="81"/>
      <c r="L18" s="40"/>
    </row>
    <row r="19" spans="1:12" ht="12" customHeight="1">
      <c r="A19" s="32"/>
      <c r="B19" s="78"/>
      <c r="C19" s="78"/>
      <c r="D19" s="78"/>
      <c r="E19" s="78"/>
      <c r="F19" s="78"/>
      <c r="G19" s="78"/>
      <c r="H19" s="79"/>
      <c r="I19" s="79"/>
      <c r="J19" s="80"/>
      <c r="K19" s="81"/>
      <c r="L19" s="40"/>
    </row>
    <row r="20" spans="1:12" ht="14.25" customHeight="1">
      <c r="A20" s="32"/>
      <c r="B20" s="78"/>
      <c r="C20" s="78"/>
      <c r="D20" s="78"/>
      <c r="E20" s="78"/>
      <c r="F20" s="78"/>
      <c r="G20" s="78"/>
      <c r="H20" s="79"/>
      <c r="I20" s="79"/>
      <c r="J20" s="80"/>
      <c r="K20" s="81"/>
      <c r="L20" s="40"/>
    </row>
    <row r="21" spans="1:12" ht="12" customHeight="1">
      <c r="A21" s="32"/>
      <c r="B21" s="32"/>
      <c r="C21" s="32"/>
      <c r="D21" s="32"/>
      <c r="E21" s="32"/>
      <c r="F21" s="32"/>
      <c r="G21" s="32"/>
      <c r="H21" s="32"/>
      <c r="I21" s="82"/>
      <c r="J21" s="80"/>
      <c r="K21" s="81"/>
      <c r="L21" s="40"/>
    </row>
    <row r="22" spans="1:12" ht="12.75">
      <c r="A22" s="32"/>
      <c r="B22" s="83"/>
      <c r="C22" s="84" t="s">
        <v>26</v>
      </c>
      <c r="D22" s="84" t="s">
        <v>27</v>
      </c>
      <c r="E22" s="84" t="s">
        <v>28</v>
      </c>
      <c r="F22" s="84" t="s">
        <v>29</v>
      </c>
      <c r="G22" s="84" t="s">
        <v>30</v>
      </c>
      <c r="H22" s="84" t="s">
        <v>31</v>
      </c>
      <c r="I22" s="84" t="s">
        <v>32</v>
      </c>
      <c r="J22" s="85" t="s">
        <v>33</v>
      </c>
      <c r="K22" s="86" t="s">
        <v>34</v>
      </c>
      <c r="L22" s="40"/>
    </row>
    <row r="23" spans="1:12" ht="15">
      <c r="A23" s="32"/>
      <c r="B23" s="87"/>
      <c r="C23" s="88">
        <f>E12</f>
        <v>38412</v>
      </c>
      <c r="D23" s="89" t="s">
        <v>35</v>
      </c>
      <c r="E23" s="90">
        <f>-$E$8</f>
        <v>-120000</v>
      </c>
      <c r="F23" s="90"/>
      <c r="G23" s="91"/>
      <c r="H23" s="92"/>
      <c r="I23" s="93"/>
      <c r="J23" s="94"/>
      <c r="K23" s="95">
        <f>-E23</f>
        <v>120000</v>
      </c>
      <c r="L23" s="40"/>
    </row>
    <row r="24" spans="1:12" ht="15">
      <c r="A24" s="32"/>
      <c r="B24" s="96"/>
      <c r="C24" s="97">
        <f>E12</f>
        <v>38412</v>
      </c>
      <c r="D24" s="98" t="s">
        <v>36</v>
      </c>
      <c r="E24" s="99">
        <f>$E$9</f>
        <v>0</v>
      </c>
      <c r="F24" s="100"/>
      <c r="G24" s="101"/>
      <c r="H24" s="102"/>
      <c r="I24" s="103"/>
      <c r="J24" s="104"/>
      <c r="K24" s="105"/>
      <c r="L24" s="40"/>
    </row>
    <row r="25" spans="1:12" ht="15">
      <c r="A25" s="32"/>
      <c r="B25" s="106"/>
      <c r="C25" s="107">
        <f>E12</f>
        <v>38412</v>
      </c>
      <c r="D25" s="108" t="s">
        <v>37</v>
      </c>
      <c r="E25" s="109">
        <f>$E$10</f>
        <v>0</v>
      </c>
      <c r="F25" s="110"/>
      <c r="G25" s="111"/>
      <c r="H25" s="112"/>
      <c r="I25" s="113"/>
      <c r="J25" s="114"/>
      <c r="K25" s="115"/>
      <c r="L25" s="40"/>
    </row>
    <row r="26" spans="1:12" ht="12.75">
      <c r="A26" s="32"/>
      <c r="B26" s="116"/>
      <c r="C26" s="117">
        <f>E12</f>
        <v>38412</v>
      </c>
      <c r="D26" s="118" t="s">
        <v>38</v>
      </c>
      <c r="E26" s="119">
        <f>SUM(E23:E25)</f>
        <v>-120000</v>
      </c>
      <c r="F26" s="119"/>
      <c r="G26" s="120">
        <f>IF(C26="","",E26)</f>
        <v>-120000</v>
      </c>
      <c r="H26" s="121"/>
      <c r="I26" s="122"/>
      <c r="J26" s="123"/>
      <c r="K26" s="124">
        <f>K23</f>
        <v>120000</v>
      </c>
      <c r="L26" s="40"/>
    </row>
    <row r="27" spans="1:12" ht="12.75">
      <c r="A27" s="32"/>
      <c r="B27" s="125" t="s">
        <v>39</v>
      </c>
      <c r="C27" s="126">
        <f>IF(C26="","",IF(DATE(YEAR(C26),MONTH(C26)+1,DAY(C26))&lt;=DATE(YEAR($E$12),MONTH($E$12)+$E$14,DAY($E$12)),DATE(YEAR(C26),MONTH(C26)+1,DAY(C26)),""))</f>
        <v>38443</v>
      </c>
      <c r="D27" s="127" t="str">
        <f>IF(C27="","",IF(C28="","Schlussrate","Rate"))</f>
        <v>Rate</v>
      </c>
      <c r="E27" s="100">
        <f>IF(C27="","",IF(K26&lt;$E$13+K26*$E$11/12,K26+K26*$E$11/12,IF(C28="",K26+K26*$E$11/12,$E$13)))</f>
        <v>3110</v>
      </c>
      <c r="F27" s="128"/>
      <c r="G27" s="129">
        <f>IF(C27="","",E27+F27)</f>
        <v>3110</v>
      </c>
      <c r="H27" s="130">
        <f>IF(C27="","",$E$11)</f>
        <v>0.052</v>
      </c>
      <c r="I27" s="131">
        <f>IF(C27="","",K26*H27/12)</f>
        <v>520</v>
      </c>
      <c r="J27" s="132">
        <f>IF(C27="","",E27+F27-I27)</f>
        <v>2590</v>
      </c>
      <c r="K27" s="133">
        <f>IF(C27="","",K26-J27)</f>
        <v>117410</v>
      </c>
      <c r="L27" s="40"/>
    </row>
    <row r="28" spans="1:11" ht="12.75">
      <c r="A28" s="32"/>
      <c r="B28" s="134" t="s">
        <v>40</v>
      </c>
      <c r="C28" s="126">
        <f>IF(C27="","",IF(DATE(YEAR(C27),MONTH(C27)+1,DAY(C27))&lt;=DATE(YEAR($E$12),MONTH($E$12)+$E$14,DAY($E$12)),DATE(YEAR(C27),MONTH(C27)+1,DAY(C27)),""))</f>
        <v>38473</v>
      </c>
      <c r="D28" s="127" t="str">
        <f>IF(C28="","",IF(C29="","Schlussrate","Rate"))</f>
        <v>Rate</v>
      </c>
      <c r="E28" s="100">
        <f>IF(C28="","",IF(K27&lt;$E$13+K27*$E$11/12,K27+K27*$E$11/12,IF(C29="",K27+K27*$E$11/12,$E$13)))</f>
        <v>3110</v>
      </c>
      <c r="F28" s="128"/>
      <c r="G28" s="129">
        <f>IF(C28="","",E28+F28)</f>
        <v>3110</v>
      </c>
      <c r="H28" s="130">
        <f>IF(C28="","",$E$11)</f>
        <v>0.052</v>
      </c>
      <c r="I28" s="131">
        <f>IF(C28="","",K27*H28/12)</f>
        <v>508.77666666666664</v>
      </c>
      <c r="J28" s="132">
        <f>IF(C28="","",E28+F28-I28)</f>
        <v>2601.2233333333334</v>
      </c>
      <c r="K28" s="133">
        <f>IF(C28="","",K27-J28)</f>
        <v>114808.77666666667</v>
      </c>
    </row>
    <row r="29" spans="1:11" ht="12.75">
      <c r="A29" s="32"/>
      <c r="B29" s="134" t="s">
        <v>41</v>
      </c>
      <c r="C29" s="126">
        <f>IF(C28="","",IF(DATE(YEAR(C28),MONTH(C28)+1,DAY(C28))&lt;=DATE(YEAR($E$12),MONTH($E$12)+$E$14,DAY($E$12)),DATE(YEAR(C28),MONTH(C28)+1,DAY(C28)),""))</f>
        <v>38504</v>
      </c>
      <c r="D29" s="127" t="str">
        <f>IF(C29="","",IF(C30="","Schlussrate","Rate"))</f>
        <v>Rate</v>
      </c>
      <c r="E29" s="100">
        <f>IF(C29="","",IF(K28&lt;$E$13+K28*$E$11/12,K28+K28*$E$11/12,IF(C30="",K28+K28*$E$11/12,$E$13)))</f>
        <v>3110</v>
      </c>
      <c r="F29" s="128"/>
      <c r="G29" s="129">
        <f>IF(C29="","",E29+F29)</f>
        <v>3110</v>
      </c>
      <c r="H29" s="130">
        <f>IF(C29="","",$E$11)</f>
        <v>0.052</v>
      </c>
      <c r="I29" s="131">
        <f>IF(C29="","",K28*H29/12)</f>
        <v>497.5046988888889</v>
      </c>
      <c r="J29" s="132">
        <f>IF(C29="","",E29+F29-I29)</f>
        <v>2612.495301111111</v>
      </c>
      <c r="K29" s="133">
        <f>IF(C29="","",K28-J29)</f>
        <v>112196.28136555557</v>
      </c>
    </row>
    <row r="30" spans="1:11" ht="12.75">
      <c r="A30" s="32"/>
      <c r="B30" s="134" t="s">
        <v>42</v>
      </c>
      <c r="C30" s="126">
        <f>IF(C29="","",IF(DATE(YEAR(C29),MONTH(C29)+1,DAY(C29))&lt;=DATE(YEAR($E$12),MONTH($E$12)+$E$14,DAY($E$12)),DATE(YEAR(C29),MONTH(C29)+1,DAY(C29)),""))</f>
        <v>38534</v>
      </c>
      <c r="D30" s="127" t="str">
        <f>IF(C30="","",IF(C31="","Schlussrate","Rate"))</f>
        <v>Rate</v>
      </c>
      <c r="E30" s="100">
        <f>IF(C30="","",IF(K29&lt;$E$13+K29*$E$11/12,K29+K29*$E$11/12,IF(C31="",K29+K29*$E$11/12,$E$13)))</f>
        <v>3110</v>
      </c>
      <c r="F30" s="128"/>
      <c r="G30" s="129">
        <f>IF(C30="","",E30+F30)</f>
        <v>3110</v>
      </c>
      <c r="H30" s="130">
        <f>IF(C30="","",$E$11)</f>
        <v>0.052</v>
      </c>
      <c r="I30" s="131">
        <f>IF(C30="","",K29*H30/12)</f>
        <v>486.18388591740745</v>
      </c>
      <c r="J30" s="132">
        <f>IF(C30="","",E30+F30-I30)</f>
        <v>2623.8161140825923</v>
      </c>
      <c r="K30" s="133">
        <f>IF(C30="","",K29-J30)</f>
        <v>109572.46525147297</v>
      </c>
    </row>
    <row r="31" spans="1:11" ht="12.75">
      <c r="A31" s="32"/>
      <c r="B31" s="134" t="s">
        <v>43</v>
      </c>
      <c r="C31" s="126">
        <f>IF(C30="","",IF(DATE(YEAR(C30),MONTH(C30)+1,DAY(C30))&lt;=DATE(YEAR($E$12),MONTH($E$12)+$E$14,DAY($E$12)),DATE(YEAR(C30),MONTH(C30)+1,DAY(C30)),""))</f>
        <v>38565</v>
      </c>
      <c r="D31" s="127" t="str">
        <f>IF(C31="","",IF(C32="","Schlussrate","Rate"))</f>
        <v>Rate</v>
      </c>
      <c r="E31" s="100">
        <f>IF(C31="","",IF(K30&lt;$E$13+K30*$E$11/12,K30+K30*$E$11/12,IF(C32="",K30+K30*$E$11/12,$E$13)))</f>
        <v>3110</v>
      </c>
      <c r="F31" s="128"/>
      <c r="G31" s="129">
        <f>IF(C31="","",E31+F31)</f>
        <v>3110</v>
      </c>
      <c r="H31" s="130">
        <f>IF(C31="","",$E$11)</f>
        <v>0.052</v>
      </c>
      <c r="I31" s="131">
        <f>IF(C31="","",K30*H31/12)</f>
        <v>474.8140160897162</v>
      </c>
      <c r="J31" s="132">
        <f>IF(C31="","",E31+F31-I31)</f>
        <v>2635.185983910284</v>
      </c>
      <c r="K31" s="133">
        <f>IF(C31="","",K30-J31)</f>
        <v>106937.27926756268</v>
      </c>
    </row>
    <row r="32" spans="1:11" ht="12.75">
      <c r="A32" s="32"/>
      <c r="B32" s="134" t="s">
        <v>44</v>
      </c>
      <c r="C32" s="126">
        <f>IF(C31="","",IF(DATE(YEAR(C31),MONTH(C31)+1,DAY(C31))&lt;=DATE(YEAR($E$12),MONTH($E$12)+$E$14,DAY($E$12)),DATE(YEAR(C31),MONTH(C31)+1,DAY(C31)),""))</f>
        <v>38596</v>
      </c>
      <c r="D32" s="127" t="str">
        <f>IF(C32="","",IF(C33="","Schlussrate","Rate"))</f>
        <v>Rate</v>
      </c>
      <c r="E32" s="100">
        <f>IF(C32="","",IF(K31&lt;$E$13+K31*$E$11/12,K31+K31*$E$11/12,IF(C33="",K31+K31*$E$11/12,$E$13)))</f>
        <v>3110</v>
      </c>
      <c r="F32" s="128"/>
      <c r="G32" s="129">
        <f>IF(C32="","",E32+F32)</f>
        <v>3110</v>
      </c>
      <c r="H32" s="130">
        <f>IF(C32="","",$E$11)</f>
        <v>0.052</v>
      </c>
      <c r="I32" s="131">
        <f>IF(C32="","",K31*H32/12)</f>
        <v>463.39487682610496</v>
      </c>
      <c r="J32" s="132">
        <f>IF(C32="","",E32+F32-I32)</f>
        <v>2646.605123173895</v>
      </c>
      <c r="K32" s="133">
        <f>IF(C32="","",K31-J32)</f>
        <v>104290.67414438879</v>
      </c>
    </row>
    <row r="33" spans="1:11" ht="12.75">
      <c r="A33" s="32"/>
      <c r="B33" s="134" t="s">
        <v>45</v>
      </c>
      <c r="C33" s="126">
        <f>IF(C32="","",IF(DATE(YEAR(C32),MONTH(C32)+1,DAY(C32))&lt;=DATE(YEAR($E$12),MONTH($E$12)+$E$14,DAY($E$12)),DATE(YEAR(C32),MONTH(C32)+1,DAY(C32)),""))</f>
        <v>38626</v>
      </c>
      <c r="D33" s="127" t="str">
        <f>IF(C33="","",IF(C34="","Schlussrate","Rate"))</f>
        <v>Rate</v>
      </c>
      <c r="E33" s="100">
        <f>IF(C33="","",IF(K32&lt;$E$13+K32*$E$11/12,K32+K32*$E$11/12,IF(C34="",K32+K32*$E$11/12,$E$13)))</f>
        <v>3110</v>
      </c>
      <c r="F33" s="128"/>
      <c r="G33" s="129">
        <f>IF(C33="","",E33+F33)</f>
        <v>3110</v>
      </c>
      <c r="H33" s="130">
        <f>IF(C33="","",$E$11)</f>
        <v>0.052</v>
      </c>
      <c r="I33" s="131">
        <f>IF(C33="","",K32*H33/12)</f>
        <v>451.92625462568475</v>
      </c>
      <c r="J33" s="132">
        <f>IF(C33="","",E33+F33-I33)</f>
        <v>2658.0737453743154</v>
      </c>
      <c r="K33" s="133">
        <f>IF(C33="","",K32-J33)</f>
        <v>101632.60039901447</v>
      </c>
    </row>
    <row r="34" spans="1:11" ht="12.75">
      <c r="A34" s="32"/>
      <c r="B34" s="134" t="s">
        <v>46</v>
      </c>
      <c r="C34" s="126">
        <f>IF(C33="","",IF(DATE(YEAR(C33),MONTH(C33)+1,DAY(C33))&lt;=DATE(YEAR($E$12),MONTH($E$12)+$E$14,DAY($E$12)),DATE(YEAR(C33),MONTH(C33)+1,DAY(C33)),""))</f>
        <v>38657</v>
      </c>
      <c r="D34" s="127" t="str">
        <f>IF(C34="","",IF(C35="","Schlussrate","Rate"))</f>
        <v>Rate</v>
      </c>
      <c r="E34" s="100">
        <f>IF(C34="","",IF(K33&lt;$E$13+K33*$E$11/12,K33+K33*$E$11/12,IF(C35="",K33+K33*$E$11/12,$E$13)))</f>
        <v>3110</v>
      </c>
      <c r="F34" s="128"/>
      <c r="G34" s="129">
        <f>IF(C34="","",E34+F34)</f>
        <v>3110</v>
      </c>
      <c r="H34" s="130">
        <f>IF(C34="","",$E$11)</f>
        <v>0.052</v>
      </c>
      <c r="I34" s="131">
        <f>IF(C34="","",K33*H34/12)</f>
        <v>440.407935062396</v>
      </c>
      <c r="J34" s="132">
        <f>IF(C34="","",E34+F34-I34)</f>
        <v>2669.592064937604</v>
      </c>
      <c r="K34" s="133">
        <f>IF(C34="","",K33-J34)</f>
        <v>98963.00833407686</v>
      </c>
    </row>
    <row r="35" spans="1:11" ht="12.75">
      <c r="A35" s="32"/>
      <c r="B35" s="134" t="s">
        <v>47</v>
      </c>
      <c r="C35" s="126">
        <f>IF(C34="","",IF(DATE(YEAR(C34),MONTH(C34)+1,DAY(C34))&lt;=DATE(YEAR($E$12),MONTH($E$12)+$E$14,DAY($E$12)),DATE(YEAR(C34),MONTH(C34)+1,DAY(C34)),""))</f>
        <v>38687</v>
      </c>
      <c r="D35" s="127" t="str">
        <f>IF(C35="","",IF(C36="","Schlussrate","Rate"))</f>
        <v>Rate</v>
      </c>
      <c r="E35" s="100">
        <f>IF(C35="","",IF(K34&lt;$E$13+K34*$E$11/12,K34+K34*$E$11/12,IF(C36="",K34+K34*$E$11/12,$E$13)))</f>
        <v>3110</v>
      </c>
      <c r="F35" s="128"/>
      <c r="G35" s="129">
        <f>IF(C35="","",E35+F35)</f>
        <v>3110</v>
      </c>
      <c r="H35" s="130">
        <f>IF(C35="","",$E$11)</f>
        <v>0.052</v>
      </c>
      <c r="I35" s="131">
        <f>IF(C35="","",K34*H35/12)</f>
        <v>428.8397027809997</v>
      </c>
      <c r="J35" s="132">
        <f>IF(C35="","",E35+F35-I35)</f>
        <v>2681.1602972190003</v>
      </c>
      <c r="K35" s="133">
        <f>IF(C35="","",K34-J35)</f>
        <v>96281.84803685786</v>
      </c>
    </row>
    <row r="36" spans="1:11" ht="12.75">
      <c r="A36" s="32"/>
      <c r="B36" s="134" t="s">
        <v>48</v>
      </c>
      <c r="C36" s="126">
        <f>IF(C35="","",IF(DATE(YEAR(C35),MONTH(C35)+1,DAY(C35))&lt;=DATE(YEAR($E$12),MONTH($E$12)+$E$14,DAY($E$12)),DATE(YEAR(C35),MONTH(C35)+1,DAY(C35)),""))</f>
        <v>38718</v>
      </c>
      <c r="D36" s="127" t="str">
        <f>IF(C36="","",IF(C37="","Schlussrate","Rate"))</f>
        <v>Rate</v>
      </c>
      <c r="E36" s="100">
        <f>IF(C36="","",IF(K35&lt;$E$13+K35*$E$11/12,K35+K35*$E$11/12,IF(C37="",K35+K35*$E$11/12,$E$13)))</f>
        <v>3110</v>
      </c>
      <c r="F36" s="128"/>
      <c r="G36" s="129">
        <f>IF(C36="","",E36+F36)</f>
        <v>3110</v>
      </c>
      <c r="H36" s="130">
        <f>IF(C36="","",$E$11)</f>
        <v>0.052</v>
      </c>
      <c r="I36" s="131">
        <f>IF(C36="","",K35*H36/12)</f>
        <v>417.2213414930507</v>
      </c>
      <c r="J36" s="132">
        <f>IF(C36="","",E36+F36-I36)</f>
        <v>2692.7786585069493</v>
      </c>
      <c r="K36" s="133">
        <f>IF(C36="","",K35-J36)</f>
        <v>93589.0693783509</v>
      </c>
    </row>
    <row r="37" spans="1:11" ht="12.75">
      <c r="A37" s="32"/>
      <c r="B37" s="134" t="s">
        <v>49</v>
      </c>
      <c r="C37" s="126">
        <f>IF(C36="","",IF(DATE(YEAR(C36),MONTH(C36)+1,DAY(C36))&lt;=DATE(YEAR($E$12),MONTH($E$12)+$E$14,DAY($E$12)),DATE(YEAR(C36),MONTH(C36)+1,DAY(C36)),""))</f>
        <v>38749</v>
      </c>
      <c r="D37" s="127" t="str">
        <f>IF(C37="","",IF(C38="","Schlussrate","Rate"))</f>
        <v>Rate</v>
      </c>
      <c r="E37" s="100">
        <f>IF(C37="","",IF(K36&lt;$E$13+K36*$E$11/12,K36+K36*$E$11/12,IF(C38="",K36+K36*$E$11/12,$E$13)))</f>
        <v>3110</v>
      </c>
      <c r="F37" s="128"/>
      <c r="G37" s="129">
        <f>IF(C37="","",E37+F37)</f>
        <v>3110</v>
      </c>
      <c r="H37" s="130">
        <f>IF(C37="","",$E$11)</f>
        <v>0.052</v>
      </c>
      <c r="I37" s="131">
        <f>IF(C37="","",K36*H37/12)</f>
        <v>405.5526339728539</v>
      </c>
      <c r="J37" s="132">
        <f>IF(C37="","",E37+F37-I37)</f>
        <v>2704.447366027146</v>
      </c>
      <c r="K37" s="133">
        <f>IF(C37="","",K36-J37)</f>
        <v>90884.62201232376</v>
      </c>
    </row>
    <row r="38" spans="1:11" ht="12.75">
      <c r="A38" s="32"/>
      <c r="B38" s="134" t="s">
        <v>50</v>
      </c>
      <c r="C38" s="126">
        <f>IF(C37="","",IF(DATE(YEAR(C37),MONTH(C37)+1,DAY(C37))&lt;=DATE(YEAR($E$12),MONTH($E$12)+$E$14,DAY($E$12)),DATE(YEAR(C37),MONTH(C37)+1,DAY(C37)),""))</f>
        <v>38777</v>
      </c>
      <c r="D38" s="127" t="str">
        <f>IF(C38="","",IF(C39="","Schlussrate","Rate"))</f>
        <v>Rate</v>
      </c>
      <c r="E38" s="100">
        <f>IF(C38="","",IF(K37&lt;$E$13+K37*$E$11/12,K37+K37*$E$11/12,IF(C39="",K37+K37*$E$11/12,$E$13)))</f>
        <v>3110</v>
      </c>
      <c r="F38" s="128"/>
      <c r="G38" s="129">
        <f>IF(C38="","",E38+F38)</f>
        <v>3110</v>
      </c>
      <c r="H38" s="130">
        <f>IF(C38="","",$E$11)</f>
        <v>0.052</v>
      </c>
      <c r="I38" s="131">
        <f>IF(C38="","",K37*H38/12)</f>
        <v>393.83336205340294</v>
      </c>
      <c r="J38" s="132">
        <f>IF(C38="","",E38+F38-I38)</f>
        <v>2716.166637946597</v>
      </c>
      <c r="K38" s="133">
        <f>IF(C38="","",K37-J38)</f>
        <v>88168.45537437717</v>
      </c>
    </row>
    <row r="39" spans="1:12" ht="12.75">
      <c r="A39" s="32"/>
      <c r="B39" s="134" t="s">
        <v>51</v>
      </c>
      <c r="C39" s="126">
        <f>IF(C38="","",IF(DATE(YEAR(C38),MONTH(C38)+1,DAY(C38))&lt;=DATE(YEAR($E$12),MONTH($E$12)+$E$14,DAY($E$12)),DATE(YEAR(C38),MONTH(C38)+1,DAY(C38)),""))</f>
        <v>38808</v>
      </c>
      <c r="D39" s="127" t="str">
        <f>IF(C39="","",IF(C40="","Schlussrate","Rate"))</f>
        <v>Rate</v>
      </c>
      <c r="E39" s="100">
        <f>IF(C39="","",IF(K38&lt;$E$13+K38*$E$11/12,K38+K38*$E$11/12,IF(C40="",K38+K38*$E$11/12,$E$13)))</f>
        <v>3110</v>
      </c>
      <c r="F39" s="128"/>
      <c r="G39" s="129">
        <f>IF(C39="","",E39+F39)</f>
        <v>3110</v>
      </c>
      <c r="H39" s="130">
        <f>IF(C39="","",$E$11)</f>
        <v>0.052</v>
      </c>
      <c r="I39" s="131">
        <f>IF(C39="","",K38*H39/12)</f>
        <v>382.06330662230107</v>
      </c>
      <c r="J39" s="132">
        <f>IF(C39="","",E39+F39-I39)</f>
        <v>2727.936693377699</v>
      </c>
      <c r="K39" s="133">
        <f>IF(C39="","",K38-J39)</f>
        <v>85440.51868099946</v>
      </c>
      <c r="L39" s="32"/>
    </row>
    <row r="40" spans="1:12" ht="12.75">
      <c r="A40" s="32"/>
      <c r="B40" s="134" t="s">
        <v>52</v>
      </c>
      <c r="C40" s="126">
        <f>IF(C39="","",IF(DATE(YEAR(C39),MONTH(C39)+1,DAY(C39))&lt;=DATE(YEAR($E$12),MONTH($E$12)+$E$14,DAY($E$12)),DATE(YEAR(C39),MONTH(C39)+1,DAY(C39)),""))</f>
        <v>38838</v>
      </c>
      <c r="D40" s="127" t="str">
        <f>IF(C40="","",IF(C41="","Schlussrate","Rate"))</f>
        <v>Rate</v>
      </c>
      <c r="E40" s="100">
        <f>IF(C40="","",IF(K39&lt;$E$13+K39*$E$11/12,K39+K39*$E$11/12,IF(C41="",K39+K39*$E$11/12,$E$13)))</f>
        <v>3110</v>
      </c>
      <c r="F40" s="128"/>
      <c r="G40" s="129">
        <f>IF(C40="","",E40+F40)</f>
        <v>3110</v>
      </c>
      <c r="H40" s="130">
        <f>IF(C40="","",$E$11)</f>
        <v>0.052</v>
      </c>
      <c r="I40" s="131">
        <f>IF(C40="","",K39*H40/12)</f>
        <v>370.2422476176643</v>
      </c>
      <c r="J40" s="132">
        <f>IF(C40="","",E40+F40-I40)</f>
        <v>2739.7577523823356</v>
      </c>
      <c r="K40" s="133">
        <f>IF(C40="","",K39-J40)</f>
        <v>82700.76092861712</v>
      </c>
      <c r="L40" s="32"/>
    </row>
    <row r="41" spans="1:12" ht="12.75">
      <c r="A41" s="32"/>
      <c r="B41" s="134" t="s">
        <v>53</v>
      </c>
      <c r="C41" s="126">
        <f>IF(C40="","",IF(DATE(YEAR(C40),MONTH(C40)+1,DAY(C40))&lt;=DATE(YEAR($E$12),MONTH($E$12)+$E$14,DAY($E$12)),DATE(YEAR(C40),MONTH(C40)+1,DAY(C40)),""))</f>
        <v>38869</v>
      </c>
      <c r="D41" s="127" t="str">
        <f>IF(C41="","",IF(C42="","Schlussrate","Rate"))</f>
        <v>Rate</v>
      </c>
      <c r="E41" s="100">
        <f>IF(C41="","",IF(K40&lt;$E$13+K40*$E$11/12,K40+K40*$E$11/12,IF(C42="",K40+K40*$E$11/12,$E$13)))</f>
        <v>3110</v>
      </c>
      <c r="F41" s="128"/>
      <c r="G41" s="129">
        <f>IF(C41="","",E41+F41)</f>
        <v>3110</v>
      </c>
      <c r="H41" s="130">
        <f>IF(C41="","",$E$11)</f>
        <v>0.052</v>
      </c>
      <c r="I41" s="131">
        <f>IF(C41="","",K40*H41/12)</f>
        <v>358.3699640240075</v>
      </c>
      <c r="J41" s="132">
        <f>IF(C41="","",E41+F41-I41)</f>
        <v>2751.6300359759925</v>
      </c>
      <c r="K41" s="133">
        <f>IF(C41="","",K40-J41)</f>
        <v>79949.13089264113</v>
      </c>
      <c r="L41" s="32"/>
    </row>
    <row r="42" spans="1:12" ht="12.75">
      <c r="A42" s="32"/>
      <c r="B42" s="134" t="s">
        <v>54</v>
      </c>
      <c r="C42" s="126">
        <f>IF(C41="","",IF(DATE(YEAR(C41),MONTH(C41)+1,DAY(C41))&lt;=DATE(YEAR($E$12),MONTH($E$12)+$E$14,DAY($E$12)),DATE(YEAR(C41),MONTH(C41)+1,DAY(C41)),""))</f>
        <v>38899</v>
      </c>
      <c r="D42" s="127" t="str">
        <f>IF(C42="","",IF(C43="","Schlussrate","Rate"))</f>
        <v>Rate</v>
      </c>
      <c r="E42" s="100">
        <f>IF(C42="","",IF(K41&lt;$E$13+K41*$E$11/12,K41+K41*$E$11/12,IF(C43="",K41+K41*$E$11/12,$E$13)))</f>
        <v>3110</v>
      </c>
      <c r="F42" s="128"/>
      <c r="G42" s="129">
        <f>IF(C42="","",E42+F42)</f>
        <v>3110</v>
      </c>
      <c r="H42" s="130">
        <f>IF(C42="","",$E$11)</f>
        <v>0.052</v>
      </c>
      <c r="I42" s="131">
        <f>IF(C42="","",K41*H42/12)</f>
        <v>346.4462338681115</v>
      </c>
      <c r="J42" s="132">
        <f>IF(C42="","",E42+F42-I42)</f>
        <v>2763.5537661318886</v>
      </c>
      <c r="K42" s="133">
        <f>IF(C42="","",K41-J42)</f>
        <v>77185.57712650925</v>
      </c>
      <c r="L42" s="32"/>
    </row>
    <row r="43" spans="1:12" ht="12.75">
      <c r="A43" s="32"/>
      <c r="B43" s="134" t="s">
        <v>55</v>
      </c>
      <c r="C43" s="126">
        <f>IF(C42="","",IF(DATE(YEAR(C42),MONTH(C42)+1,DAY(C42))&lt;=DATE(YEAR($E$12),MONTH($E$12)+$E$14,DAY($E$12)),DATE(YEAR(C42),MONTH(C42)+1,DAY(C42)),""))</f>
        <v>38930</v>
      </c>
      <c r="D43" s="127" t="str">
        <f>IF(C43="","",IF(C44="","Schlussrate","Rate"))</f>
        <v>Rate</v>
      </c>
      <c r="E43" s="100">
        <f>IF(C43="","",IF(K42&lt;$E$13+K42*$E$11/12,K42+K42*$E$11/12,IF(C44="",K42+K42*$E$11/12,$E$13)))</f>
        <v>3110</v>
      </c>
      <c r="F43" s="128"/>
      <c r="G43" s="129">
        <f>IF(C43="","",E43+F43)</f>
        <v>3110</v>
      </c>
      <c r="H43" s="130">
        <f>IF(C43="","",$E$11)</f>
        <v>0.052</v>
      </c>
      <c r="I43" s="131">
        <f>IF(C43="","",K42*H43/12)</f>
        <v>334.4708342148734</v>
      </c>
      <c r="J43" s="132">
        <f>IF(C43="","",E43+F43-I43)</f>
        <v>2775.5291657851267</v>
      </c>
      <c r="K43" s="133">
        <f>IF(C43="","",K42-J43)</f>
        <v>74410.04796072413</v>
      </c>
      <c r="L43" s="32"/>
    </row>
    <row r="44" spans="1:12" ht="12.75">
      <c r="A44" s="32"/>
      <c r="B44" s="134" t="s">
        <v>56</v>
      </c>
      <c r="C44" s="126">
        <f>IF(C43="","",IF(DATE(YEAR(C43),MONTH(C43)+1,DAY(C43))&lt;=DATE(YEAR($E$12),MONTH($E$12)+$E$14,DAY($E$12)),DATE(YEAR(C43),MONTH(C43)+1,DAY(C43)),""))</f>
        <v>38961</v>
      </c>
      <c r="D44" s="127" t="str">
        <f>IF(C44="","",IF(C45="","Schlussrate","Rate"))</f>
        <v>Rate</v>
      </c>
      <c r="E44" s="100">
        <f>IF(C44="","",IF(K43&lt;$E$13+K43*$E$11/12,K43+K43*$E$11/12,IF(C45="",K43+K43*$E$11/12,$E$13)))</f>
        <v>3110</v>
      </c>
      <c r="F44" s="128"/>
      <c r="G44" s="129">
        <f>IF(C44="","",E44+F44)</f>
        <v>3110</v>
      </c>
      <c r="H44" s="130">
        <f>IF(C44="","",$E$11)</f>
        <v>0.052</v>
      </c>
      <c r="I44" s="131">
        <f>IF(C44="","",K43*H44/12)</f>
        <v>322.44354116313787</v>
      </c>
      <c r="J44" s="132">
        <f>IF(C44="","",E44+F44-I44)</f>
        <v>2787.556458836862</v>
      </c>
      <c r="K44" s="133">
        <f>IF(C44="","",K43-J44)</f>
        <v>71622.49150188727</v>
      </c>
      <c r="L44" s="32"/>
    </row>
    <row r="45" spans="1:12" ht="12.75">
      <c r="A45" s="32"/>
      <c r="B45" s="134" t="s">
        <v>57</v>
      </c>
      <c r="C45" s="126">
        <f>IF(C44="","",IF(DATE(YEAR(C44),MONTH(C44)+1,DAY(C44))&lt;=DATE(YEAR($E$12),MONTH($E$12)+$E$14,DAY($E$12)),DATE(YEAR(C44),MONTH(C44)+1,DAY(C44)),""))</f>
        <v>38991</v>
      </c>
      <c r="D45" s="127" t="str">
        <f>IF(C45="","",IF(C46="","Schlussrate","Rate"))</f>
        <v>Rate</v>
      </c>
      <c r="E45" s="100">
        <f>IF(C45="","",IF(K44&lt;$E$13+K44*$E$11/12,K44+K44*$E$11/12,IF(C46="",K44+K44*$E$11/12,$E$13)))</f>
        <v>3110</v>
      </c>
      <c r="F45" s="128"/>
      <c r="G45" s="129">
        <f>IF(C45="","",E45+F45)</f>
        <v>3110</v>
      </c>
      <c r="H45" s="130">
        <f>IF(C45="","",$E$11)</f>
        <v>0.052</v>
      </c>
      <c r="I45" s="131">
        <f>IF(C45="","",K44*H45/12)</f>
        <v>310.3641298415115</v>
      </c>
      <c r="J45" s="132">
        <f>IF(C45="","",E45+F45-I45)</f>
        <v>2799.6358701584886</v>
      </c>
      <c r="K45" s="133">
        <f>IF(C45="","",K44-J45)</f>
        <v>68822.85563172879</v>
      </c>
      <c r="L45" s="32"/>
    </row>
    <row r="46" spans="1:12" ht="12.75">
      <c r="A46" s="32"/>
      <c r="B46" s="134" t="s">
        <v>58</v>
      </c>
      <c r="C46" s="126">
        <f>IF(C45="","",IF(DATE(YEAR(C45),MONTH(C45)+1,DAY(C45))&lt;=DATE(YEAR($E$12),MONTH($E$12)+$E$14,DAY($E$12)),DATE(YEAR(C45),MONTH(C45)+1,DAY(C45)),""))</f>
        <v>39022</v>
      </c>
      <c r="D46" s="127" t="str">
        <f>IF(C46="","",IF(C47="","Schlussrate","Rate"))</f>
        <v>Schlussrate</v>
      </c>
      <c r="E46" s="100">
        <f>IF(C46="","",IF(K45&lt;$E$13+K45*$E$11/12,K45+K45*$E$11/12,IF(C47="",K45+K45*$E$11/12,$E$13)))</f>
        <v>69121.08800613295</v>
      </c>
      <c r="F46" s="128"/>
      <c r="G46" s="129">
        <f>IF(C46="","",E46+F46)</f>
        <v>69121.08800613295</v>
      </c>
      <c r="H46" s="130">
        <f>IF(C46="","",$E$11)</f>
        <v>0.052</v>
      </c>
      <c r="I46" s="131">
        <f>IF(C46="","",K45*H46/12)</f>
        <v>298.23237440415807</v>
      </c>
      <c r="J46" s="132">
        <f>IF(C46="","",E46+F46-I46)</f>
        <v>68822.85563172879</v>
      </c>
      <c r="K46" s="133">
        <f>IF(C46="","",K45-J46)</f>
        <v>0</v>
      </c>
      <c r="L46" s="32"/>
    </row>
    <row r="47" spans="1:12" ht="12.75">
      <c r="A47" s="32"/>
      <c r="B47" s="134" t="s">
        <v>59</v>
      </c>
      <c r="C47" s="126">
        <f>IF(C46="","",IF(DATE(YEAR(C46),MONTH(C46)+1,DAY(C46))&lt;=DATE(YEAR($E$12),MONTH($E$12)+$E$14,DAY($E$12)),DATE(YEAR(C46),MONTH(C46)+1,DAY(C46)),""))</f>
      </c>
      <c r="D47" s="127">
        <f>IF(C47="","",IF(C48="","Schlussrate","Rate"))</f>
      </c>
      <c r="E47" s="100">
        <f>IF(C47="","",IF(K46&lt;$E$13+K46*$E$11/12,K46+K46*$E$11/12,IF(C48="",K46+K46*$E$11/12,$E$13)))</f>
      </c>
      <c r="F47" s="128"/>
      <c r="G47" s="129">
        <f>IF(C47="","",E47+F47)</f>
      </c>
      <c r="H47" s="130">
        <f>IF(C47="","",$E$11)</f>
      </c>
      <c r="I47" s="131">
        <f>IF(C47="","",K46*H47/12)</f>
      </c>
      <c r="J47" s="132">
        <f>IF(C47="","",E47+F47-I47)</f>
      </c>
      <c r="K47" s="133">
        <f>IF(C47="","",K46-J47)</f>
      </c>
      <c r="L47" s="32"/>
    </row>
    <row r="48" spans="1:12" ht="12.75">
      <c r="A48" s="32"/>
      <c r="B48" s="134" t="s">
        <v>60</v>
      </c>
      <c r="C48" s="126">
        <f>IF(C47="","",IF(DATE(YEAR(C47),MONTH(C47)+1,DAY(C47))&lt;=DATE(YEAR($E$12),MONTH($E$12)+$E$14,DAY($E$12)),DATE(YEAR(C47),MONTH(C47)+1,DAY(C47)),""))</f>
      </c>
      <c r="D48" s="127">
        <f>IF(C48="","",IF(C49="","Schlussrate","Rate"))</f>
      </c>
      <c r="E48" s="100">
        <f>IF(C48="","",IF(K47&lt;$E$13+K47*$E$11/12,K47+K47*$E$11/12,IF(C49="",K47+K47*$E$11/12,$E$13)))</f>
      </c>
      <c r="F48" s="128"/>
      <c r="G48" s="129">
        <f>IF(C48="","",E48+F48)</f>
      </c>
      <c r="H48" s="130">
        <f>IF(C48="","",$E$11)</f>
      </c>
      <c r="I48" s="131">
        <f>IF(C48="","",K47*H48/12)</f>
      </c>
      <c r="J48" s="132">
        <f>IF(C48="","",E48+F48-I48)</f>
      </c>
      <c r="K48" s="133">
        <f>IF(C48="","",K47-J48)</f>
      </c>
      <c r="L48" s="32"/>
    </row>
    <row r="49" spans="1:12" ht="12.75">
      <c r="A49" s="32"/>
      <c r="B49" s="134" t="s">
        <v>61</v>
      </c>
      <c r="C49" s="126">
        <f>IF(C48="","",IF(DATE(YEAR(C48),MONTH(C48)+1,DAY(C48))&lt;=DATE(YEAR($E$12),MONTH($E$12)+$E$14,DAY($E$12)),DATE(YEAR(C48),MONTH(C48)+1,DAY(C48)),""))</f>
      </c>
      <c r="D49" s="127">
        <f>IF(C49="","",IF(C50="","Schlussrate","Rate"))</f>
      </c>
      <c r="E49" s="100">
        <f>IF(C49="","",IF(K48&lt;$E$13+K48*$E$11/12,K48+K48*$E$11/12,IF(C50="",K48+K48*$E$11/12,$E$13)))</f>
      </c>
      <c r="F49" s="128"/>
      <c r="G49" s="129">
        <f>IF(C49="","",E49+F49)</f>
      </c>
      <c r="H49" s="130">
        <f>IF(C49="","",$E$11)</f>
      </c>
      <c r="I49" s="131">
        <f>IF(C49="","",K48*H49/12)</f>
      </c>
      <c r="J49" s="132">
        <f>IF(C49="","",E49+F49-I49)</f>
      </c>
      <c r="K49" s="133">
        <f>IF(C49="","",K48-J49)</f>
      </c>
      <c r="L49" s="32"/>
    </row>
    <row r="50" spans="1:12" ht="12.75">
      <c r="A50" s="32"/>
      <c r="B50" s="134" t="s">
        <v>62</v>
      </c>
      <c r="C50" s="126">
        <f>IF(C49="","",IF(DATE(YEAR(C49),MONTH(C49)+1,DAY(C49))&lt;=DATE(YEAR($E$12),MONTH($E$12)+$E$14,DAY($E$12)),DATE(YEAR(C49),MONTH(C49)+1,DAY(C49)),""))</f>
      </c>
      <c r="D50" s="127">
        <f>IF(C50="","",IF(C51="","Schlussrate","Rate"))</f>
      </c>
      <c r="E50" s="100">
        <f>IF(C50="","",IF(K49&lt;$E$13+K49*$E$11/12,K49+K49*$E$11/12,IF(C51="",K49+K49*$E$11/12,$E$13)))</f>
      </c>
      <c r="F50" s="128"/>
      <c r="G50" s="129">
        <f>IF(C50="","",E50+F50)</f>
      </c>
      <c r="H50" s="130">
        <f>IF(C50="","",$E$11)</f>
      </c>
      <c r="I50" s="131">
        <f>IF(C50="","",K49*H50/12)</f>
      </c>
      <c r="J50" s="132">
        <f>IF(C50="","",E50+F50-I50)</f>
      </c>
      <c r="K50" s="133">
        <f>IF(C50="","",K49-J50)</f>
      </c>
      <c r="L50" s="32"/>
    </row>
    <row r="51" spans="1:12" ht="12.75">
      <c r="A51" s="32"/>
      <c r="B51" s="134" t="s">
        <v>63</v>
      </c>
      <c r="C51" s="126">
        <f>IF(C50="","",IF(DATE(YEAR(C50),MONTH(C50)+1,DAY(C50))&lt;=DATE(YEAR($E$12),MONTH($E$12)+$E$14,DAY($E$12)),DATE(YEAR(C50),MONTH(C50)+1,DAY(C50)),""))</f>
      </c>
      <c r="D51" s="127">
        <f>IF(C51="","",IF(C52="","Schlussrate","Rate"))</f>
      </c>
      <c r="E51" s="100">
        <f>IF(C51="","",IF(K50&lt;$E$13+K50*$E$11/12,K50+K50*$E$11/12,IF(C52="",K50+K50*$E$11/12,$E$13)))</f>
      </c>
      <c r="F51" s="128"/>
      <c r="G51" s="129">
        <f>IF(C51="","",E51+F51)</f>
      </c>
      <c r="H51" s="130">
        <f>IF(C51="","",$E$11)</f>
      </c>
      <c r="I51" s="131">
        <f>IF(C51="","",K50*H51/12)</f>
      </c>
      <c r="J51" s="132">
        <f>IF(C51="","",E51+F51-I51)</f>
      </c>
      <c r="K51" s="133">
        <f>IF(C51="","",K50-J51)</f>
      </c>
      <c r="L51" s="32"/>
    </row>
    <row r="52" spans="1:12" ht="12.75">
      <c r="A52" s="32"/>
      <c r="B52" s="134" t="s">
        <v>64</v>
      </c>
      <c r="C52" s="126">
        <f>IF(C51="","",IF(DATE(YEAR(C51),MONTH(C51)+1,DAY(C51))&lt;=DATE(YEAR($E$12),MONTH($E$12)+$E$14,DAY($E$12)),DATE(YEAR(C51),MONTH(C51)+1,DAY(C51)),""))</f>
      </c>
      <c r="D52" s="127">
        <f>IF(C52="","",IF(C53="","Schlussrate","Rate"))</f>
      </c>
      <c r="E52" s="100">
        <f>IF(C52="","",IF(K51&lt;$E$13+K51*$E$11/12,K51+K51*$E$11/12,IF(C53="",K51+K51*$E$11/12,$E$13)))</f>
      </c>
      <c r="F52" s="128"/>
      <c r="G52" s="129">
        <f>IF(C52="","",E52+F52)</f>
      </c>
      <c r="H52" s="130">
        <f>IF(C52="","",$E$11)</f>
      </c>
      <c r="I52" s="131">
        <f>IF(C52="","",K51*H52/12)</f>
      </c>
      <c r="J52" s="132">
        <f>IF(C52="","",E52+F52-I52)</f>
      </c>
      <c r="K52" s="133">
        <f>IF(C52="","",K51-J52)</f>
      </c>
      <c r="L52" s="32"/>
    </row>
    <row r="53" spans="1:12" ht="12.75">
      <c r="A53" s="32"/>
      <c r="B53" s="134" t="s">
        <v>65</v>
      </c>
      <c r="C53" s="126">
        <f>IF(C52="","",IF(DATE(YEAR(C52),MONTH(C52)+1,DAY(C52))&lt;=DATE(YEAR($E$12),MONTH($E$12)+$E$14,DAY($E$12)),DATE(YEAR(C52),MONTH(C52)+1,DAY(C52)),""))</f>
      </c>
      <c r="D53" s="127">
        <f>IF(C53="","",IF(C54="","Schlussrate","Rate"))</f>
      </c>
      <c r="E53" s="100">
        <f>IF(C53="","",IF(K52&lt;$E$13+K52*$E$11/12,K52+K52*$E$11/12,IF(C54="",K52+K52*$E$11/12,$E$13)))</f>
      </c>
      <c r="F53" s="128"/>
      <c r="G53" s="129">
        <f>IF(C53="","",E53+F53)</f>
      </c>
      <c r="H53" s="130">
        <f>IF(C53="","",$E$11)</f>
      </c>
      <c r="I53" s="131">
        <f>IF(C53="","",K52*H53/12)</f>
      </c>
      <c r="J53" s="132">
        <f>IF(C53="","",E53+F53-I53)</f>
      </c>
      <c r="K53" s="133">
        <f>IF(C53="","",K52-J53)</f>
      </c>
      <c r="L53" s="32"/>
    </row>
    <row r="54" spans="1:12" ht="12.75">
      <c r="A54" s="32"/>
      <c r="B54" s="134" t="s">
        <v>66</v>
      </c>
      <c r="C54" s="126">
        <f>IF(C53="","",IF(DATE(YEAR(C53),MONTH(C53)+1,DAY(C53))&lt;=DATE(YEAR($E$12),MONTH($E$12)+$E$14,DAY($E$12)),DATE(YEAR(C53),MONTH(C53)+1,DAY(C53)),""))</f>
      </c>
      <c r="D54" s="127">
        <f>IF(C54="","",IF(C55="","Schlussrate","Rate"))</f>
      </c>
      <c r="E54" s="100">
        <f>IF(C54="","",IF(K53&lt;$E$13+K53*$E$11/12,K53+K53*$E$11/12,IF(C55="",K53+K53*$E$11/12,$E$13)))</f>
      </c>
      <c r="F54" s="128"/>
      <c r="G54" s="129">
        <f>IF(C54="","",E54+F54)</f>
      </c>
      <c r="H54" s="130">
        <f>IF(C54="","",$E$11)</f>
      </c>
      <c r="I54" s="131">
        <f>IF(C54="","",K53*H54/12)</f>
      </c>
      <c r="J54" s="132">
        <f>IF(C54="","",E54+F54-I54)</f>
      </c>
      <c r="K54" s="133">
        <f>IF(C54="","",K53-J54)</f>
      </c>
      <c r="L54" s="32"/>
    </row>
    <row r="55" spans="1:12" ht="12.75">
      <c r="A55" s="32"/>
      <c r="B55" s="134" t="s">
        <v>67</v>
      </c>
      <c r="C55" s="126">
        <f>IF(C54="","",IF(DATE(YEAR(C54),MONTH(C54)+1,DAY(C54))&lt;=DATE(YEAR($E$12),MONTH($E$12)+$E$14,DAY($E$12)),DATE(YEAR(C54),MONTH(C54)+1,DAY(C54)),""))</f>
      </c>
      <c r="D55" s="127">
        <f>IF(C55="","",IF(C56="","Schlussrate","Rate"))</f>
      </c>
      <c r="E55" s="100">
        <f>IF(C55="","",IF(K54&lt;$E$13+K54*$E$11/12,K54+K54*$E$11/12,IF(C56="",K54+K54*$E$11/12,$E$13)))</f>
      </c>
      <c r="F55" s="128"/>
      <c r="G55" s="129">
        <f>IF(C55="","",E55+F55)</f>
      </c>
      <c r="H55" s="130">
        <f>IF(C55="","",$E$11)</f>
      </c>
      <c r="I55" s="131">
        <f>IF(C55="","",K54*H55/12)</f>
      </c>
      <c r="J55" s="132">
        <f>IF(C55="","",E55+F55-I55)</f>
      </c>
      <c r="K55" s="133">
        <f>IF(C55="","",K54-J55)</f>
      </c>
      <c r="L55" s="32"/>
    </row>
    <row r="56" spans="1:12" ht="12.75">
      <c r="A56" s="32"/>
      <c r="B56" s="134" t="s">
        <v>68</v>
      </c>
      <c r="C56" s="126">
        <f>IF(C55="","",IF(DATE(YEAR(C55),MONTH(C55)+1,DAY(C55))&lt;=DATE(YEAR($E$12),MONTH($E$12)+$E$14,DAY($E$12)),DATE(YEAR(C55),MONTH(C55)+1,DAY(C55)),""))</f>
      </c>
      <c r="D56" s="127">
        <f>IF(C56="","",IF(C57="","Schlussrate","Rate"))</f>
      </c>
      <c r="E56" s="100">
        <f>IF(C56="","",IF(K55&lt;$E$13+K55*$E$11/12,K55+K55*$E$11/12,IF(C57="",K55+K55*$E$11/12,$E$13)))</f>
      </c>
      <c r="F56" s="128"/>
      <c r="G56" s="129">
        <f>IF(C56="","",E56+F56)</f>
      </c>
      <c r="H56" s="130">
        <f>IF(C56="","",$E$11)</f>
      </c>
      <c r="I56" s="131">
        <f>IF(C56="","",K55*H56/12)</f>
      </c>
      <c r="J56" s="132">
        <f>IF(C56="","",E56+F56-I56)</f>
      </c>
      <c r="K56" s="133">
        <f>IF(C56="","",K55-J56)</f>
      </c>
      <c r="L56" s="32"/>
    </row>
    <row r="57" spans="1:12" ht="12.75">
      <c r="A57" s="32"/>
      <c r="B57" s="134" t="s">
        <v>69</v>
      </c>
      <c r="C57" s="126">
        <f>IF(C56="","",IF(DATE(YEAR(C56),MONTH(C56)+1,DAY(C56))&lt;=DATE(YEAR($E$12),MONTH($E$12)+$E$14,DAY($E$12)),DATE(YEAR(C56),MONTH(C56)+1,DAY(C56)),""))</f>
      </c>
      <c r="D57" s="127">
        <f>IF(C57="","",IF(C58="","Schlussrate","Rate"))</f>
      </c>
      <c r="E57" s="100">
        <f>IF(C57="","",IF(K56&lt;$E$13+K56*$E$11/12,K56+K56*$E$11/12,IF(C58="",K56+K56*$E$11/12,$E$13)))</f>
      </c>
      <c r="F57" s="128"/>
      <c r="G57" s="129">
        <f>IF(C57="","",E57+F57)</f>
      </c>
      <c r="H57" s="130">
        <f>IF(C57="","",$E$11)</f>
      </c>
      <c r="I57" s="131">
        <f>IF(C57="","",K56*H57/12)</f>
      </c>
      <c r="J57" s="132">
        <f>IF(C57="","",E57+F57-I57)</f>
      </c>
      <c r="K57" s="133">
        <f>IF(C57="","",K56-J57)</f>
      </c>
      <c r="L57" s="32"/>
    </row>
    <row r="58" spans="1:12" ht="12.75">
      <c r="A58" s="32"/>
      <c r="B58" s="134" t="s">
        <v>70</v>
      </c>
      <c r="C58" s="126">
        <f>IF(C57="","",IF(DATE(YEAR(C57),MONTH(C57)+1,DAY(C57))&lt;=DATE(YEAR($E$12),MONTH($E$12)+$E$14,DAY($E$12)),DATE(YEAR(C57),MONTH(C57)+1,DAY(C57)),""))</f>
      </c>
      <c r="D58" s="127">
        <f>IF(C58="","",IF(C59="","Schlussrate","Rate"))</f>
      </c>
      <c r="E58" s="100">
        <f>IF(C58="","",IF(K57&lt;$E$13+K57*$E$11/12,K57+K57*$E$11/12,IF(C59="",K57+K57*$E$11/12,$E$13)))</f>
      </c>
      <c r="F58" s="128"/>
      <c r="G58" s="129">
        <f>IF(C58="","",E58+F58)</f>
      </c>
      <c r="H58" s="130">
        <f>IF(C58="","",$E$11)</f>
      </c>
      <c r="I58" s="131">
        <f>IF(C58="","",K57*H58/12)</f>
      </c>
      <c r="J58" s="132">
        <f>IF(C58="","",E58+F58-I58)</f>
      </c>
      <c r="K58" s="133">
        <f>IF(C58="","",K57-J58)</f>
      </c>
      <c r="L58" s="32"/>
    </row>
    <row r="59" spans="1:12" ht="12.75">
      <c r="A59" s="32"/>
      <c r="B59" s="134" t="s">
        <v>71</v>
      </c>
      <c r="C59" s="126">
        <f>IF(C58="","",IF(DATE(YEAR(C58),MONTH(C58)+1,DAY(C58))&lt;=DATE(YEAR($E$12),MONTH($E$12)+$E$14,DAY($E$12)),DATE(YEAR(C58),MONTH(C58)+1,DAY(C58)),""))</f>
      </c>
      <c r="D59" s="127">
        <f>IF(C59="","",IF(C60="","Schlussrate","Rate"))</f>
      </c>
      <c r="E59" s="100">
        <f>IF(C59="","",IF(K58&lt;$E$13+K58*$E$11/12,K58+K58*$E$11/12,IF(C60="",K58+K58*$E$11/12,$E$13)))</f>
      </c>
      <c r="F59" s="128"/>
      <c r="G59" s="129">
        <f>IF(C59="","",E59+F59)</f>
      </c>
      <c r="H59" s="130">
        <f>IF(C59="","",$E$11)</f>
      </c>
      <c r="I59" s="131">
        <f>IF(C59="","",K58*H59/12)</f>
      </c>
      <c r="J59" s="132">
        <f>IF(C59="","",E59+F59-I59)</f>
      </c>
      <c r="K59" s="133">
        <f>IF(C59="","",K58-J59)</f>
      </c>
      <c r="L59" s="32"/>
    </row>
    <row r="60" spans="1:12" ht="12.75">
      <c r="A60" s="32"/>
      <c r="B60" s="134" t="s">
        <v>72</v>
      </c>
      <c r="C60" s="126">
        <f>IF(C59="","",IF(DATE(YEAR(C59),MONTH(C59)+1,DAY(C59))&lt;=DATE(YEAR($E$12),MONTH($E$12)+$E$14,DAY($E$12)),DATE(YEAR(C59),MONTH(C59)+1,DAY(C59)),""))</f>
      </c>
      <c r="D60" s="127">
        <f>IF(C60="","",IF(C61="","Schlussrate","Rate"))</f>
      </c>
      <c r="E60" s="100">
        <f>IF(C60="","",IF(K59&lt;$E$13+K59*$E$11/12,K59+K59*$E$11/12,IF(C61="",K59+K59*$E$11/12,$E$13)))</f>
      </c>
      <c r="F60" s="128"/>
      <c r="G60" s="129">
        <f>IF(C60="","",E60+F60)</f>
      </c>
      <c r="H60" s="130">
        <f>IF(C60="","",$E$11)</f>
      </c>
      <c r="I60" s="131">
        <f>IF(C60="","",K59*H60/12)</f>
      </c>
      <c r="J60" s="132">
        <f>IF(C60="","",E60+F60-I60)</f>
      </c>
      <c r="K60" s="133">
        <f>IF(C60="","",K59-J60)</f>
      </c>
      <c r="L60" s="32"/>
    </row>
    <row r="61" spans="1:12" ht="12.75">
      <c r="A61" s="32"/>
      <c r="B61" s="134" t="s">
        <v>73</v>
      </c>
      <c r="C61" s="126">
        <f>IF(C60="","",IF(DATE(YEAR(C60),MONTH(C60)+1,DAY(C60))&lt;=DATE(YEAR($E$12),MONTH($E$12)+$E$14,DAY($E$12)),DATE(YEAR(C60),MONTH(C60)+1,DAY(C60)),""))</f>
      </c>
      <c r="D61" s="127">
        <f>IF(C61="","",IF(C62="","Schlussrate","Rate"))</f>
      </c>
      <c r="E61" s="100">
        <f>IF(C61="","",IF(K60&lt;$E$13+K60*$E$11/12,K60+K60*$E$11/12,IF(C62="",K60+K60*$E$11/12,$E$13)))</f>
      </c>
      <c r="F61" s="128"/>
      <c r="G61" s="129">
        <f>IF(C61="","",E61+F61)</f>
      </c>
      <c r="H61" s="130">
        <f>IF(C61="","",$E$11)</f>
      </c>
      <c r="I61" s="131">
        <f>IF(C61="","",K60*H61/12)</f>
      </c>
      <c r="J61" s="132">
        <f>IF(C61="","",E61+F61-I61)</f>
      </c>
      <c r="K61" s="133">
        <f>IF(C61="","",K60-J61)</f>
      </c>
      <c r="L61" s="32"/>
    </row>
    <row r="62" spans="1:12" ht="12.75">
      <c r="A62" s="32"/>
      <c r="B62" s="134" t="s">
        <v>74</v>
      </c>
      <c r="C62" s="126">
        <f>IF(C61="","",IF(DATE(YEAR(C61),MONTH(C61)+1,DAY(C61))&lt;=DATE(YEAR($E$12),MONTH($E$12)+$E$14,DAY($E$12)),DATE(YEAR(C61),MONTH(C61)+1,DAY(C61)),""))</f>
      </c>
      <c r="D62" s="127">
        <f>IF(C62="","",IF(C63="","Schlussrate","Rate"))</f>
      </c>
      <c r="E62" s="100">
        <f>IF(C62="","",IF(K61&lt;$E$13+K61*$E$11/12,K61+K61*$E$11/12,IF(C63="",K61+K61*$E$11/12,$E$13)))</f>
      </c>
      <c r="F62" s="128"/>
      <c r="G62" s="129">
        <f>IF(C62="","",E62+F62)</f>
      </c>
      <c r="H62" s="130">
        <f>IF(C62="","",$E$11)</f>
      </c>
      <c r="I62" s="131">
        <f>IF(C62="","",K61*H62/12)</f>
      </c>
      <c r="J62" s="132">
        <f>IF(C62="","",E62+F62-I62)</f>
      </c>
      <c r="K62" s="133">
        <f>IF(C62="","",K61-J62)</f>
      </c>
      <c r="L62" s="32"/>
    </row>
    <row r="63" spans="1:12" ht="12.75">
      <c r="A63" s="32"/>
      <c r="B63" s="134" t="s">
        <v>75</v>
      </c>
      <c r="C63" s="126">
        <f>IF(C62="","",IF(DATE(YEAR(C62),MONTH(C62)+1,DAY(C62))&lt;=DATE(YEAR($E$12),MONTH($E$12)+$E$14,DAY($E$12)),DATE(YEAR(C62),MONTH(C62)+1,DAY(C62)),""))</f>
      </c>
      <c r="D63" s="127">
        <f>IF(C63="","",IF(C64="","Schlussrate","Rate"))</f>
      </c>
      <c r="E63" s="100">
        <f>IF(C63="","",IF(K62&lt;$E$13+K62*$E$11/12,K62+K62*$E$11/12,IF(C64="",K62+K62*$E$11/12,$E$13)))</f>
      </c>
      <c r="F63" s="128"/>
      <c r="G63" s="129">
        <f>IF(C63="","",E63+F63)</f>
      </c>
      <c r="H63" s="130">
        <f>IF(C63="","",$E$11)</f>
      </c>
      <c r="I63" s="131">
        <f>IF(C63="","",K62*H63/12)</f>
      </c>
      <c r="J63" s="132">
        <f>IF(C63="","",E63+F63-I63)</f>
      </c>
      <c r="K63" s="133">
        <f>IF(C63="","",K62-J63)</f>
      </c>
      <c r="L63" s="32"/>
    </row>
    <row r="64" spans="1:12" ht="12.75">
      <c r="A64" s="32"/>
      <c r="B64" s="134" t="s">
        <v>76</v>
      </c>
      <c r="C64" s="126">
        <f>IF(C63="","",IF(DATE(YEAR(C63),MONTH(C63)+1,DAY(C63))&lt;=DATE(YEAR($E$12),MONTH($E$12)+$E$14,DAY($E$12)),DATE(YEAR(C63),MONTH(C63)+1,DAY(C63)),""))</f>
      </c>
      <c r="D64" s="127">
        <f>IF(C64="","",IF(C65="","Schlussrate","Rate"))</f>
      </c>
      <c r="E64" s="100">
        <f>IF(C64="","",IF(K63&lt;$E$13+K63*$E$11/12,K63+K63*$E$11/12,IF(C65="",K63+K63*$E$11/12,$E$13)))</f>
      </c>
      <c r="F64" s="128"/>
      <c r="G64" s="129">
        <f>IF(C64="","",E64+F64)</f>
      </c>
      <c r="H64" s="130">
        <f>IF(C64="","",$E$11)</f>
      </c>
      <c r="I64" s="131">
        <f>IF(C64="","",K63*H64/12)</f>
      </c>
      <c r="J64" s="132">
        <f>IF(C64="","",E64+F64-I64)</f>
      </c>
      <c r="K64" s="133">
        <f>IF(C64="","",K63-J64)</f>
      </c>
      <c r="L64" s="32"/>
    </row>
    <row r="65" spans="1:12" ht="12.75">
      <c r="A65" s="32"/>
      <c r="B65" s="134" t="s">
        <v>77</v>
      </c>
      <c r="C65" s="126">
        <f>IF(C64="","",IF(DATE(YEAR(C64),MONTH(C64)+1,DAY(C64))&lt;=DATE(YEAR($E$12),MONTH($E$12)+$E$14,DAY($E$12)),DATE(YEAR(C64),MONTH(C64)+1,DAY(C64)),""))</f>
      </c>
      <c r="D65" s="127">
        <f>IF(C65="","",IF(C66="","Schlussrate","Rate"))</f>
      </c>
      <c r="E65" s="100">
        <f>IF(C65="","",IF(K64&lt;$E$13+K64*$E$11/12,K64+K64*$E$11/12,IF(C66="",K64+K64*$E$11/12,$E$13)))</f>
      </c>
      <c r="F65" s="128"/>
      <c r="G65" s="129">
        <f>IF(C65="","",E65+F65)</f>
      </c>
      <c r="H65" s="130">
        <f>IF(C65="","",$E$11)</f>
      </c>
      <c r="I65" s="131">
        <f>IF(C65="","",K64*H65/12)</f>
      </c>
      <c r="J65" s="132">
        <f>IF(C65="","",E65+F65-I65)</f>
      </c>
      <c r="K65" s="133">
        <f>IF(C65="","",K64-J65)</f>
      </c>
      <c r="L65" s="32"/>
    </row>
    <row r="66" spans="1:12" ht="12.75">
      <c r="A66" s="32"/>
      <c r="B66" s="134" t="s">
        <v>78</v>
      </c>
      <c r="C66" s="126">
        <f>IF(C65="","",IF(DATE(YEAR(C65),MONTH(C65)+1,DAY(C65))&lt;=DATE(YEAR($E$12),MONTH($E$12)+$E$14,DAY($E$12)),DATE(YEAR(C65),MONTH(C65)+1,DAY(C65)),""))</f>
      </c>
      <c r="D66" s="127">
        <f>IF(C66="","",IF(C67="","Schlussrate","Rate"))</f>
      </c>
      <c r="E66" s="100">
        <f>IF(C66="","",IF(K65&lt;$E$13+K65*$E$11/12,K65+K65*$E$11/12,IF(C67="",K65+K65*$E$11/12,$E$13)))</f>
      </c>
      <c r="F66" s="128"/>
      <c r="G66" s="129">
        <f>IF(C66="","",E66+F66)</f>
      </c>
      <c r="H66" s="130">
        <f>IF(C66="","",$E$11)</f>
      </c>
      <c r="I66" s="131">
        <f>IF(C66="","",K65*H66/12)</f>
      </c>
      <c r="J66" s="132">
        <f>IF(C66="","",E66+F66-I66)</f>
      </c>
      <c r="K66" s="133">
        <f>IF(C66="","",K65-J66)</f>
      </c>
      <c r="L66" s="32"/>
    </row>
    <row r="67" spans="1:12" ht="12.75">
      <c r="A67" s="32"/>
      <c r="B67" s="134" t="s">
        <v>79</v>
      </c>
      <c r="C67" s="126">
        <f>IF(C66="","",IF(DATE(YEAR(C66),MONTH(C66)+1,DAY(C66))&lt;=DATE(YEAR($E$12),MONTH($E$12)+$E$14,DAY($E$12)),DATE(YEAR(C66),MONTH(C66)+1,DAY(C66)),""))</f>
      </c>
      <c r="D67" s="127">
        <f>IF(C67="","",IF(C68="","Schlussrate","Rate"))</f>
      </c>
      <c r="E67" s="100">
        <f>IF(C67="","",IF(K66&lt;$E$13+K66*$E$11/12,K66+K66*$E$11/12,IF(C68="",K66+K66*$E$11/12,$E$13)))</f>
      </c>
      <c r="F67" s="128"/>
      <c r="G67" s="129">
        <f>IF(C67="","",E67+F67)</f>
      </c>
      <c r="H67" s="130">
        <f>IF(C67="","",$E$11)</f>
      </c>
      <c r="I67" s="131">
        <f>IF(C67="","",K66*H67/12)</f>
      </c>
      <c r="J67" s="132">
        <f>IF(C67="","",E67+F67-I67)</f>
      </c>
      <c r="K67" s="133">
        <f>IF(C67="","",K66-J67)</f>
      </c>
      <c r="L67" s="32"/>
    </row>
    <row r="68" spans="1:12" ht="12.75">
      <c r="A68" s="32"/>
      <c r="B68" s="134" t="s">
        <v>80</v>
      </c>
      <c r="C68" s="126">
        <f>IF(C67="","",IF(DATE(YEAR(C67),MONTH(C67)+1,DAY(C67))&lt;=DATE(YEAR($E$12),MONTH($E$12)+$E$14,DAY($E$12)),DATE(YEAR(C67),MONTH(C67)+1,DAY(C67)),""))</f>
      </c>
      <c r="D68" s="127">
        <f>IF(C68="","",IF(C69="","Schlussrate","Rate"))</f>
      </c>
      <c r="E68" s="100">
        <f>IF(C68="","",IF(K67&lt;$E$13+K67*$E$11/12,K67+K67*$E$11/12,IF(C69="",K67+K67*$E$11/12,$E$13)))</f>
      </c>
      <c r="F68" s="128"/>
      <c r="G68" s="129">
        <f>IF(C68="","",E68+F68)</f>
      </c>
      <c r="H68" s="130">
        <f>IF(C68="","",$E$11)</f>
      </c>
      <c r="I68" s="131">
        <f>IF(C68="","",K67*H68/12)</f>
      </c>
      <c r="J68" s="132">
        <f>IF(C68="","",E68+F68-I68)</f>
      </c>
      <c r="K68" s="133">
        <f>IF(C68="","",K67-J68)</f>
      </c>
      <c r="L68" s="32"/>
    </row>
    <row r="69" spans="1:12" ht="12.75">
      <c r="A69" s="32"/>
      <c r="B69" s="134" t="s">
        <v>81</v>
      </c>
      <c r="C69" s="126">
        <f>IF(C68="","",IF(DATE(YEAR(C68),MONTH(C68)+1,DAY(C68))&lt;=DATE(YEAR($E$12),MONTH($E$12)+$E$14,DAY($E$12)),DATE(YEAR(C68),MONTH(C68)+1,DAY(C68)),""))</f>
      </c>
      <c r="D69" s="127">
        <f>IF(C69="","",IF(C70="","Schlussrate","Rate"))</f>
      </c>
      <c r="E69" s="100">
        <f>IF(C69="","",IF(K68&lt;$E$13+K68*$E$11/12,K68+K68*$E$11/12,IF(C70="",K68+K68*$E$11/12,$E$13)))</f>
      </c>
      <c r="F69" s="128"/>
      <c r="G69" s="129">
        <f>IF(C69="","",E69+F69)</f>
      </c>
      <c r="H69" s="130">
        <f>IF(C69="","",$E$11)</f>
      </c>
      <c r="I69" s="131">
        <f>IF(C69="","",K68*H69/12)</f>
      </c>
      <c r="J69" s="132">
        <f>IF(C69="","",E69+F69-I69)</f>
      </c>
      <c r="K69" s="133">
        <f>IF(C69="","",K68-J69)</f>
      </c>
      <c r="L69" s="32"/>
    </row>
    <row r="70" spans="1:12" ht="12.75">
      <c r="A70" s="32"/>
      <c r="B70" s="134" t="s">
        <v>82</v>
      </c>
      <c r="C70" s="126">
        <f>IF(C69="","",IF(DATE(YEAR(C69),MONTH(C69)+1,DAY(C69))&lt;=DATE(YEAR($E$12),MONTH($E$12)+$E$14,DAY($E$12)),DATE(YEAR(C69),MONTH(C69)+1,DAY(C69)),""))</f>
      </c>
      <c r="D70" s="127">
        <f>IF(C70="","",IF(C71="","Schlussrate","Rate"))</f>
      </c>
      <c r="E70" s="100">
        <f>IF(C70="","",IF(K69&lt;$E$13+K69*$E$11/12,K69+K69*$E$11/12,IF(C71="",K69+K69*$E$11/12,$E$13)))</f>
      </c>
      <c r="F70" s="128"/>
      <c r="G70" s="129">
        <f>IF(C70="","",E70+F70)</f>
      </c>
      <c r="H70" s="130">
        <f>IF(C70="","",$E$11)</f>
      </c>
      <c r="I70" s="131">
        <f>IF(C70="","",K69*H70/12)</f>
      </c>
      <c r="J70" s="132">
        <f>IF(C70="","",E70+F70-I70)</f>
      </c>
      <c r="K70" s="133">
        <f>IF(C70="","",K69-J70)</f>
      </c>
      <c r="L70" s="32"/>
    </row>
    <row r="71" spans="1:12" ht="12.75">
      <c r="A71" s="32"/>
      <c r="B71" s="134" t="s">
        <v>83</v>
      </c>
      <c r="C71" s="126">
        <f>IF(C70="","",IF(DATE(YEAR(C70),MONTH(C70)+1,DAY(C70))&lt;=DATE(YEAR($E$12),MONTH($E$12)+$E$14,DAY($E$12)),DATE(YEAR(C70),MONTH(C70)+1,DAY(C70)),""))</f>
      </c>
      <c r="D71" s="127">
        <f>IF(C71="","",IF(C72="","Schlussrate","Rate"))</f>
      </c>
      <c r="E71" s="100">
        <f>IF(C71="","",IF(K70&lt;$E$13+K70*$E$11/12,K70+K70*$E$11/12,IF(C72="",K70+K70*$E$11/12,$E$13)))</f>
      </c>
      <c r="F71" s="128"/>
      <c r="G71" s="129">
        <f>IF(C71="","",E71+F71)</f>
      </c>
      <c r="H71" s="130">
        <f>IF(C71="","",$E$11)</f>
      </c>
      <c r="I71" s="131">
        <f>IF(C71="","",K70*H71/12)</f>
      </c>
      <c r="J71" s="132">
        <f>IF(C71="","",E71+F71-I71)</f>
      </c>
      <c r="K71" s="133">
        <f>IF(C71="","",K70-J71)</f>
      </c>
      <c r="L71" s="32"/>
    </row>
    <row r="72" spans="1:12" ht="12.75">
      <c r="A72" s="32"/>
      <c r="B72" s="134" t="s">
        <v>84</v>
      </c>
      <c r="C72" s="126">
        <f>IF(C71="","",IF(DATE(YEAR(C71),MONTH(C71)+1,DAY(C71))&lt;=DATE(YEAR($E$12),MONTH($E$12)+$E$14,DAY($E$12)),DATE(YEAR(C71),MONTH(C71)+1,DAY(C71)),""))</f>
      </c>
      <c r="D72" s="127">
        <f>IF(C72="","",IF(C73="","Schlussrate","Rate"))</f>
      </c>
      <c r="E72" s="100">
        <f>IF(C72="","",IF(K71&lt;$E$13+K71*$E$11/12,K71+K71*$E$11/12,IF(C73="",K71+K71*$E$11/12,$E$13)))</f>
      </c>
      <c r="F72" s="128"/>
      <c r="G72" s="129">
        <f>IF(C72="","",E72+F72)</f>
      </c>
      <c r="H72" s="130">
        <f>IF(C72="","",$E$11)</f>
      </c>
      <c r="I72" s="131">
        <f>IF(C72="","",K71*H72/12)</f>
      </c>
      <c r="J72" s="132">
        <f>IF(C72="","",E72+F72-I72)</f>
      </c>
      <c r="K72" s="133">
        <f>IF(C72="","",K71-J72)</f>
      </c>
      <c r="L72" s="32"/>
    </row>
    <row r="73" spans="1:12" ht="12.75">
      <c r="A73" s="32"/>
      <c r="B73" s="134" t="s">
        <v>85</v>
      </c>
      <c r="C73" s="126">
        <f>IF(C72="","",IF(DATE(YEAR(C72),MONTH(C72)+1,DAY(C72))&lt;=DATE(YEAR($E$12),MONTH($E$12)+$E$14,DAY($E$12)),DATE(YEAR(C72),MONTH(C72)+1,DAY(C72)),""))</f>
      </c>
      <c r="D73" s="127">
        <f>IF(C73="","",IF(C74="","Schlussrate","Rate"))</f>
      </c>
      <c r="E73" s="100">
        <f>IF(C73="","",IF(K72&lt;$E$13+K72*$E$11/12,K72+K72*$E$11/12,IF(C74="",K72+K72*$E$11/12,$E$13)))</f>
      </c>
      <c r="F73" s="128"/>
      <c r="G73" s="129">
        <f>IF(C73="","",E73+F73)</f>
      </c>
      <c r="H73" s="130">
        <f>IF(C73="","",$E$11)</f>
      </c>
      <c r="I73" s="131">
        <f>IF(C73="","",K72*H73/12)</f>
      </c>
      <c r="J73" s="132">
        <f>IF(C73="","",E73+F73-I73)</f>
      </c>
      <c r="K73" s="133">
        <f>IF(C73="","",K72-J73)</f>
      </c>
      <c r="L73" s="32"/>
    </row>
    <row r="74" spans="1:12" ht="12.75">
      <c r="A74" s="32"/>
      <c r="B74" s="134" t="s">
        <v>86</v>
      </c>
      <c r="C74" s="126">
        <f>IF(C73="","",IF(DATE(YEAR(C73),MONTH(C73)+1,DAY(C73))&lt;=DATE(YEAR($E$12),MONTH($E$12)+$E$14,DAY($E$12)),DATE(YEAR(C73),MONTH(C73)+1,DAY(C73)),""))</f>
      </c>
      <c r="D74" s="127">
        <f>IF(C74="","",IF(C75="","Schlussrate","Rate"))</f>
      </c>
      <c r="E74" s="100">
        <f>IF(C74="","",IF(K73&lt;$E$13+K73*$E$11/12,K73+K73*$E$11/12,IF(C75="",K73+K73*$E$11/12,$E$13)))</f>
      </c>
      <c r="F74" s="128"/>
      <c r="G74" s="129">
        <f>IF(C74="","",E74+F74)</f>
      </c>
      <c r="H74" s="130">
        <f>IF(C74="","",$E$11)</f>
      </c>
      <c r="I74" s="131">
        <f>IF(C74="","",K73*H74/12)</f>
      </c>
      <c r="J74" s="132">
        <f>IF(C74="","",E74+F74-I74)</f>
      </c>
      <c r="K74" s="133">
        <f>IF(C74="","",K73-J74)</f>
      </c>
      <c r="L74" s="32"/>
    </row>
    <row r="75" spans="1:12" ht="12.75">
      <c r="A75" s="32"/>
      <c r="B75" s="134" t="s">
        <v>87</v>
      </c>
      <c r="C75" s="126">
        <f>IF(C74="","",IF(DATE(YEAR(C74),MONTH(C74)+1,DAY(C74))&lt;=DATE(YEAR($E$12),MONTH($E$12)+$E$14,DAY($E$12)),DATE(YEAR(C74),MONTH(C74)+1,DAY(C74)),""))</f>
      </c>
      <c r="D75" s="127">
        <f>IF(C75="","",IF(C76="","Schlussrate","Rate"))</f>
      </c>
      <c r="E75" s="100">
        <f>IF(C75="","",IF(K74&lt;$E$13+K74*$E$11/12,K74+K74*$E$11/12,IF(C76="",K74+K74*$E$11/12,$E$13)))</f>
      </c>
      <c r="F75" s="128"/>
      <c r="G75" s="129">
        <f>IF(C75="","",E75+F75)</f>
      </c>
      <c r="H75" s="130">
        <f>IF(C75="","",$E$11)</f>
      </c>
      <c r="I75" s="131">
        <f>IF(C75="","",K74*H75/12)</f>
      </c>
      <c r="J75" s="132">
        <f>IF(C75="","",E75+F75-I75)</f>
      </c>
      <c r="K75" s="133">
        <f>IF(C75="","",K74-J75)</f>
      </c>
      <c r="L75" s="32"/>
    </row>
    <row r="76" spans="1:12" ht="12.75">
      <c r="A76" s="32"/>
      <c r="B76" s="134" t="s">
        <v>88</v>
      </c>
      <c r="C76" s="126">
        <f>IF(C75="","",IF(DATE(YEAR(C75),MONTH(C75)+1,DAY(C75))&lt;=DATE(YEAR($E$12),MONTH($E$12)+$E$14,DAY($E$12)),DATE(YEAR(C75),MONTH(C75)+1,DAY(C75)),""))</f>
      </c>
      <c r="D76" s="127">
        <f>IF(C76="","",IF(C77="","Schlussrate","Rate"))</f>
      </c>
      <c r="E76" s="100">
        <f>IF(C76="","",IF(K75&lt;$E$13+K75*$E$11/12,K75+K75*$E$11/12,IF(C77="",K75+K75*$E$11/12,$E$13)))</f>
      </c>
      <c r="F76" s="128"/>
      <c r="G76" s="129">
        <f>IF(C76="","",E76+F76)</f>
      </c>
      <c r="H76" s="130">
        <f>IF(C76="","",$E$11)</f>
      </c>
      <c r="I76" s="131">
        <f>IF(C76="","",K75*H76/12)</f>
      </c>
      <c r="J76" s="132">
        <f>IF(C76="","",E76+F76-I76)</f>
      </c>
      <c r="K76" s="133">
        <f>IF(C76="","",K75-J76)</f>
      </c>
      <c r="L76" s="32"/>
    </row>
    <row r="77" spans="1:12" ht="12.75">
      <c r="A77" s="32"/>
      <c r="B77" s="134" t="s">
        <v>89</v>
      </c>
      <c r="C77" s="126">
        <f>IF(C76="","",IF(DATE(YEAR(C76),MONTH(C76)+1,DAY(C76))&lt;=DATE(YEAR($E$12),MONTH($E$12)+$E$14,DAY($E$12)),DATE(YEAR(C76),MONTH(C76)+1,DAY(C76)),""))</f>
      </c>
      <c r="D77" s="127">
        <f>IF(C77="","",IF(C78="","Schlussrate","Rate"))</f>
      </c>
      <c r="E77" s="100">
        <f>IF(C77="","",IF(K76&lt;$E$13+K76*$E$11/12,K76+K76*$E$11/12,IF(C78="",K76+K76*$E$11/12,$E$13)))</f>
      </c>
      <c r="F77" s="128"/>
      <c r="G77" s="129">
        <f>IF(C77="","",E77+F77)</f>
      </c>
      <c r="H77" s="130">
        <f>IF(C77="","",$E$11)</f>
      </c>
      <c r="I77" s="131">
        <f>IF(C77="","",K76*H77/12)</f>
      </c>
      <c r="J77" s="132">
        <f>IF(C77="","",E77+F77-I77)</f>
      </c>
      <c r="K77" s="133">
        <f>IF(C77="","",K76-J77)</f>
      </c>
      <c r="L77" s="32"/>
    </row>
    <row r="78" spans="1:12" ht="12.75">
      <c r="A78" s="32"/>
      <c r="B78" s="134" t="s">
        <v>90</v>
      </c>
      <c r="C78" s="126">
        <f>IF(C77="","",IF(DATE(YEAR(C77),MONTH(C77)+1,DAY(C77))&lt;=DATE(YEAR($E$12),MONTH($E$12)+$E$14,DAY($E$12)),DATE(YEAR(C77),MONTH(C77)+1,DAY(C77)),""))</f>
      </c>
      <c r="D78" s="127">
        <f>IF(C78="","",IF(C79="","Schlussrate","Rate"))</f>
      </c>
      <c r="E78" s="100">
        <f>IF(C78="","",IF(K77&lt;$E$13+K77*$E$11/12,K77+K77*$E$11/12,IF(C79="",K77+K77*$E$11/12,$E$13)))</f>
      </c>
      <c r="F78" s="128"/>
      <c r="G78" s="129">
        <f>IF(C78="","",E78+F78)</f>
      </c>
      <c r="H78" s="130">
        <f>IF(C78="","",$E$11)</f>
      </c>
      <c r="I78" s="131">
        <f>IF(C78="","",K77*H78/12)</f>
      </c>
      <c r="J78" s="132">
        <f>IF(C78="","",E78+F78-I78)</f>
      </c>
      <c r="K78" s="133">
        <f>IF(C78="","",K77-J78)</f>
      </c>
      <c r="L78" s="32"/>
    </row>
    <row r="79" spans="1:12" ht="12.75">
      <c r="A79" s="32"/>
      <c r="B79" s="134" t="s">
        <v>91</v>
      </c>
      <c r="C79" s="126">
        <f>IF(C78="","",IF(DATE(YEAR(C78),MONTH(C78)+1,DAY(C78))&lt;=DATE(YEAR($E$12),MONTH($E$12)+$E$14,DAY($E$12)),DATE(YEAR(C78),MONTH(C78)+1,DAY(C78)),""))</f>
      </c>
      <c r="D79" s="127">
        <f>IF(C79="","",IF(C80="","Schlussrate","Rate"))</f>
      </c>
      <c r="E79" s="100">
        <f>IF(C79="","",IF(K78&lt;$E$13+K78*$E$11/12,K78+K78*$E$11/12,IF(C80="",K78+K78*$E$11/12,$E$13)))</f>
      </c>
      <c r="F79" s="128"/>
      <c r="G79" s="129">
        <f>IF(C79="","",E79+F79)</f>
      </c>
      <c r="H79" s="130">
        <f>IF(C79="","",$E$11)</f>
      </c>
      <c r="I79" s="131">
        <f>IF(C79="","",K78*H79/12)</f>
      </c>
      <c r="J79" s="132">
        <f>IF(C79="","",E79+F79-I79)</f>
      </c>
      <c r="K79" s="133">
        <f>IF(C79="","",K78-J79)</f>
      </c>
      <c r="L79" s="32"/>
    </row>
    <row r="80" spans="1:12" ht="12.75">
      <c r="A80" s="32"/>
      <c r="B80" s="134" t="s">
        <v>92</v>
      </c>
      <c r="C80" s="126">
        <f>IF(C79="","",IF(DATE(YEAR(C79),MONTH(C79)+1,DAY(C79))&lt;=DATE(YEAR($E$12),MONTH($E$12)+$E$14,DAY($E$12)),DATE(YEAR(C79),MONTH(C79)+1,DAY(C79)),""))</f>
      </c>
      <c r="D80" s="127">
        <f>IF(C80="","",IF(C81="","Schlussrate","Rate"))</f>
      </c>
      <c r="E80" s="100">
        <f>IF(C80="","",IF(K79&lt;$E$13+K79*$E$11/12,K79+K79*$E$11/12,IF(C81="",K79+K79*$E$11/12,$E$13)))</f>
      </c>
      <c r="F80" s="128"/>
      <c r="G80" s="129">
        <f>IF(C80="","",E80+F80)</f>
      </c>
      <c r="H80" s="130">
        <f>IF(C80="","",$E$11)</f>
      </c>
      <c r="I80" s="131">
        <f>IF(C80="","",K79*H80/12)</f>
      </c>
      <c r="J80" s="132">
        <f>IF(C80="","",E80+F80-I80)</f>
      </c>
      <c r="K80" s="133">
        <f>IF(C80="","",K79-J80)</f>
      </c>
      <c r="L80" s="32"/>
    </row>
    <row r="81" spans="1:12" ht="12.75">
      <c r="A81" s="32"/>
      <c r="B81" s="134" t="s">
        <v>93</v>
      </c>
      <c r="C81" s="126">
        <f>IF(C80="","",IF(DATE(YEAR(C80),MONTH(C80)+1,DAY(C80))&lt;=DATE(YEAR($E$12),MONTH($E$12)+$E$14,DAY($E$12)),DATE(YEAR(C80),MONTH(C80)+1,DAY(C80)),""))</f>
      </c>
      <c r="D81" s="127">
        <f>IF(C81="","",IF(C82="","Schlussrate","Rate"))</f>
      </c>
      <c r="E81" s="100">
        <f>IF(C81="","",IF(K80&lt;$E$13+K80*$E$11/12,K80+K80*$E$11/12,IF(C82="",K80+K80*$E$11/12,$E$13)))</f>
      </c>
      <c r="F81" s="128"/>
      <c r="G81" s="129">
        <f>IF(C81="","",E81+F81)</f>
      </c>
      <c r="H81" s="130">
        <f>IF(C81="","",$E$11)</f>
      </c>
      <c r="I81" s="131">
        <f>IF(C81="","",K80*H81/12)</f>
      </c>
      <c r="J81" s="132">
        <f>IF(C81="","",E81+F81-I81)</f>
      </c>
      <c r="K81" s="133">
        <f>IF(C81="","",K80-J81)</f>
      </c>
      <c r="L81" s="32"/>
    </row>
    <row r="82" spans="1:12" ht="12.75">
      <c r="A82" s="32"/>
      <c r="B82" s="134" t="s">
        <v>94</v>
      </c>
      <c r="C82" s="126">
        <f>IF(C81="","",IF(DATE(YEAR(C81),MONTH(C81)+1,DAY(C81))&lt;=DATE(YEAR($E$12),MONTH($E$12)+$E$14,DAY($E$12)),DATE(YEAR(C81),MONTH(C81)+1,DAY(C81)),""))</f>
      </c>
      <c r="D82" s="127">
        <f>IF(C82="","",IF(C83="","Schlussrate","Rate"))</f>
      </c>
      <c r="E82" s="100">
        <f>IF(C82="","",IF(K81&lt;$E$13+K81*$E$11/12,K81+K81*$E$11/12,IF(C83="",K81+K81*$E$11/12,$E$13)))</f>
      </c>
      <c r="F82" s="128"/>
      <c r="G82" s="129">
        <f>IF(C82="","",E82+F82)</f>
      </c>
      <c r="H82" s="130">
        <f>IF(C82="","",$E$11)</f>
      </c>
      <c r="I82" s="131">
        <f>IF(C82="","",K81*H82/12)</f>
      </c>
      <c r="J82" s="132">
        <f>IF(C82="","",E82+F82-I82)</f>
      </c>
      <c r="K82" s="133">
        <f>IF(C82="","",K81-J82)</f>
      </c>
      <c r="L82" s="32"/>
    </row>
    <row r="83" spans="1:12" ht="12.75">
      <c r="A83" s="32"/>
      <c r="B83" s="134" t="s">
        <v>95</v>
      </c>
      <c r="C83" s="126">
        <f>IF(C82="","",IF(DATE(YEAR(C82),MONTH(C82)+1,DAY(C82))&lt;=DATE(YEAR($E$12),MONTH($E$12)+$E$14,DAY($E$12)),DATE(YEAR(C82),MONTH(C82)+1,DAY(C82)),""))</f>
      </c>
      <c r="D83" s="127">
        <f>IF(C83="","",IF(C84="","Schlussrate","Rate"))</f>
      </c>
      <c r="E83" s="100">
        <f>IF(C83="","",IF(K82&lt;$E$13+K82*$E$11/12,K82+K82*$E$11/12,IF(C84="",K82+K82*$E$11/12,$E$13)))</f>
      </c>
      <c r="F83" s="128"/>
      <c r="G83" s="129">
        <f>IF(C83="","",E83+F83)</f>
      </c>
      <c r="H83" s="130">
        <f>IF(C83="","",$E$11)</f>
      </c>
      <c r="I83" s="131">
        <f>IF(C83="","",K82*H83/12)</f>
      </c>
      <c r="J83" s="132">
        <f>IF(C83="","",E83+F83-I83)</f>
      </c>
      <c r="K83" s="133">
        <f>IF(C83="","",K82-J83)</f>
      </c>
      <c r="L83" s="32"/>
    </row>
    <row r="84" spans="1:12" ht="12.75">
      <c r="A84" s="32"/>
      <c r="B84" s="134" t="s">
        <v>96</v>
      </c>
      <c r="C84" s="126">
        <f>IF(C83="","",IF(DATE(YEAR(C83),MONTH(C83)+1,DAY(C83))&lt;=DATE(YEAR($E$12),MONTH($E$12)+$E$14,DAY($E$12)),DATE(YEAR(C83),MONTH(C83)+1,DAY(C83)),""))</f>
      </c>
      <c r="D84" s="127">
        <f>IF(C84="","",IF(C85="","Schlussrate","Rate"))</f>
      </c>
      <c r="E84" s="100">
        <f>IF(C84="","",IF(K83&lt;$E$13+K83*$E$11/12,K83+K83*$E$11/12,IF(C85="",K83+K83*$E$11/12,$E$13)))</f>
      </c>
      <c r="F84" s="128"/>
      <c r="G84" s="129">
        <f>IF(C84="","",E84+F84)</f>
      </c>
      <c r="H84" s="130">
        <f>IF(C84="","",$E$11)</f>
      </c>
      <c r="I84" s="131">
        <f>IF(C84="","",K83*H84/12)</f>
      </c>
      <c r="J84" s="132">
        <f>IF(C84="","",E84+F84-I84)</f>
      </c>
      <c r="K84" s="133">
        <f>IF(C84="","",K83-J84)</f>
      </c>
      <c r="L84" s="32"/>
    </row>
    <row r="85" spans="1:12" ht="12.75">
      <c r="A85" s="32"/>
      <c r="B85" s="134" t="s">
        <v>97</v>
      </c>
      <c r="C85" s="126">
        <f>IF(C84="","",IF(DATE(YEAR(C84),MONTH(C84)+1,DAY(C84))&lt;=DATE(YEAR($E$12),MONTH($E$12)+$E$14,DAY($E$12)),DATE(YEAR(C84),MONTH(C84)+1,DAY(C84)),""))</f>
      </c>
      <c r="D85" s="127">
        <f>IF(C85="","",IF(C86="","Schlussrate","Rate"))</f>
      </c>
      <c r="E85" s="100">
        <f>IF(C85="","",IF(K84&lt;$E$13+K84*$E$11/12,K84+K84*$E$11/12,IF(C86="",K84+K84*$E$11/12,$E$13)))</f>
      </c>
      <c r="F85" s="128"/>
      <c r="G85" s="129">
        <f>IF(C85="","",E85+F85)</f>
      </c>
      <c r="H85" s="130">
        <f>IF(C85="","",$E$11)</f>
      </c>
      <c r="I85" s="131">
        <f>IF(C85="","",K84*H85/12)</f>
      </c>
      <c r="J85" s="132">
        <f>IF(C85="","",E85+F85-I85)</f>
      </c>
      <c r="K85" s="133">
        <f>IF(C85="","",K84-J85)</f>
      </c>
      <c r="L85" s="32"/>
    </row>
    <row r="86" spans="1:12" ht="12.75">
      <c r="A86" s="32"/>
      <c r="B86" s="134" t="s">
        <v>98</v>
      </c>
      <c r="C86" s="126">
        <f>IF(C85="","",IF(DATE(YEAR(C85),MONTH(C85)+1,DAY(C85))&lt;=DATE(YEAR($E$12),MONTH($E$12)+$E$14,DAY($E$12)),DATE(YEAR(C85),MONTH(C85)+1,DAY(C85)),""))</f>
      </c>
      <c r="D86" s="127">
        <f>IF(C86="","",IF(C87="","Schlussrate","Rate"))</f>
      </c>
      <c r="E86" s="100">
        <f>IF(C86="","",IF(K85&lt;$E$13+K85*$E$11/12,K85+K85*$E$11/12,IF(C87="",K85+K85*$E$11/12,$E$13)))</f>
      </c>
      <c r="F86" s="128"/>
      <c r="G86" s="129">
        <f>IF(C86="","",E86+F86)</f>
      </c>
      <c r="H86" s="130">
        <f>IF(C86="","",$E$11)</f>
      </c>
      <c r="I86" s="131">
        <f>IF(C86="","",K85*H86/12)</f>
      </c>
      <c r="J86" s="132">
        <f>IF(C86="","",E86+F86-I86)</f>
      </c>
      <c r="K86" s="133">
        <f>IF(C86="","",K85-J86)</f>
      </c>
      <c r="L86" s="32"/>
    </row>
    <row r="87" spans="1:12" ht="12.75">
      <c r="A87" s="32"/>
      <c r="B87" s="134" t="s">
        <v>99</v>
      </c>
      <c r="C87" s="126">
        <f>IF(C86="","",IF(DATE(YEAR(C86),MONTH(C86)+1,DAY(C86))&lt;=DATE(YEAR($E$12),MONTH($E$12)+$E$14,DAY($E$12)),DATE(YEAR(C86),MONTH(C86)+1,DAY(C86)),""))</f>
      </c>
      <c r="D87" s="127">
        <f>IF(C87="","",IF(C88="","Schlussrate","Rate"))</f>
      </c>
      <c r="E87" s="100">
        <f>IF(C87="","",IF(K86&lt;$E$13+K86*$E$11/12,K86+K86*$E$11/12,IF(C88="",K86+K86*$E$11/12,$E$13)))</f>
      </c>
      <c r="F87" s="128"/>
      <c r="G87" s="129">
        <f>IF(C87="","",E87+F87)</f>
      </c>
      <c r="H87" s="130">
        <f>IF(C87="","",$E$11)</f>
      </c>
      <c r="I87" s="131">
        <f>IF(C87="","",K86*H87/12)</f>
      </c>
      <c r="J87" s="132">
        <f>IF(C87="","",E87+F87-I87)</f>
      </c>
      <c r="K87" s="133">
        <f>IF(C87="","",K86-J87)</f>
      </c>
      <c r="L87" s="32"/>
    </row>
    <row r="88" spans="1:12" ht="12.75">
      <c r="A88" s="32"/>
      <c r="B88" s="134" t="s">
        <v>100</v>
      </c>
      <c r="C88" s="126">
        <f>IF(C87="","",IF(DATE(YEAR(C87),MONTH(C87)+1,DAY(C87))&lt;=DATE(YEAR($E$12),MONTH($E$12)+$E$14,DAY($E$12)),DATE(YEAR(C87),MONTH(C87)+1,DAY(C87)),""))</f>
      </c>
      <c r="D88" s="127">
        <f>IF(C88="","",IF(C89="","Schlussrate","Rate"))</f>
      </c>
      <c r="E88" s="100">
        <f>IF(C88="","",IF(K87&lt;$E$13+K87*$E$11/12,K87+K87*$E$11/12,IF(C89="",K87+K87*$E$11/12,$E$13)))</f>
      </c>
      <c r="F88" s="128"/>
      <c r="G88" s="129">
        <f>IF(C88="","",E88+F88)</f>
      </c>
      <c r="H88" s="130">
        <f>IF(C88="","",$E$11)</f>
      </c>
      <c r="I88" s="131">
        <f>IF(C88="","",K87*H88/12)</f>
      </c>
      <c r="J88" s="132">
        <f>IF(C88="","",E88+F88-I88)</f>
      </c>
      <c r="K88" s="133">
        <f>IF(C88="","",K87-J88)</f>
      </c>
      <c r="L88" s="32"/>
    </row>
    <row r="89" spans="1:12" ht="12.75">
      <c r="A89" s="32"/>
      <c r="B89" s="134" t="s">
        <v>101</v>
      </c>
      <c r="C89" s="126">
        <f>IF(C88="","",IF(DATE(YEAR(C88),MONTH(C88)+1,DAY(C88))&lt;=DATE(YEAR($E$12),MONTH($E$12)+$E$14,DAY($E$12)),DATE(YEAR(C88),MONTH(C88)+1,DAY(C88)),""))</f>
      </c>
      <c r="D89" s="127">
        <f>IF(C89="","",IF(C90="","Schlussrate","Rate"))</f>
      </c>
      <c r="E89" s="100">
        <f>IF(C89="","",IF(K88&lt;$E$13+K88*$E$11/12,K88+K88*$E$11/12,IF(C90="",K88+K88*$E$11/12,$E$13)))</f>
      </c>
      <c r="F89" s="128"/>
      <c r="G89" s="129">
        <f>IF(C89="","",E89+F89)</f>
      </c>
      <c r="H89" s="130">
        <f>IF(C89="","",$E$11)</f>
      </c>
      <c r="I89" s="131">
        <f>IF(C89="","",K88*H89/12)</f>
      </c>
      <c r="J89" s="132">
        <f>IF(C89="","",E89+F89-I89)</f>
      </c>
      <c r="K89" s="133">
        <f>IF(C89="","",K88-J89)</f>
      </c>
      <c r="L89" s="32"/>
    </row>
    <row r="90" spans="1:12" ht="12.75">
      <c r="A90" s="32"/>
      <c r="B90" s="134" t="s">
        <v>102</v>
      </c>
      <c r="C90" s="126">
        <f>IF(C89="","",IF(DATE(YEAR(C89),MONTH(C89)+1,DAY(C89))&lt;=DATE(YEAR($E$12),MONTH($E$12)+$E$14,DAY($E$12)),DATE(YEAR(C89),MONTH(C89)+1,DAY(C89)),""))</f>
      </c>
      <c r="D90" s="127">
        <f>IF(C90="","",IF(C91="","Schlussrate","Rate"))</f>
      </c>
      <c r="E90" s="100">
        <f>IF(C90="","",IF(K89&lt;$E$13+K89*$E$11/12,K89+K89*$E$11/12,IF(C91="",K89+K89*$E$11/12,$E$13)))</f>
      </c>
      <c r="F90" s="128"/>
      <c r="G90" s="129">
        <f>IF(C90="","",E90+F90)</f>
      </c>
      <c r="H90" s="130">
        <f>IF(C90="","",$E$11)</f>
      </c>
      <c r="I90" s="131">
        <f>IF(C90="","",K89*H90/12)</f>
      </c>
      <c r="J90" s="132">
        <f>IF(C90="","",E90+F90-I90)</f>
      </c>
      <c r="K90" s="133">
        <f>IF(C90="","",K89-J90)</f>
      </c>
      <c r="L90" s="32"/>
    </row>
    <row r="91" spans="1:12" ht="12.75">
      <c r="A91" s="32"/>
      <c r="B91" s="134" t="s">
        <v>103</v>
      </c>
      <c r="C91" s="126">
        <f>IF(C90="","",IF(DATE(YEAR(C90),MONTH(C90)+1,DAY(C90))&lt;=DATE(YEAR($E$12),MONTH($E$12)+$E$14,DAY($E$12)),DATE(YEAR(C90),MONTH(C90)+1,DAY(C90)),""))</f>
      </c>
      <c r="D91" s="127">
        <f>IF(C91="","",IF(C92="","Schlussrate","Rate"))</f>
      </c>
      <c r="E91" s="100">
        <f>IF(C91="","",IF(K90&lt;$E$13+K90*$E$11/12,K90+K90*$E$11/12,IF(C92="",K90+K90*$E$11/12,$E$13)))</f>
      </c>
      <c r="F91" s="128"/>
      <c r="G91" s="129">
        <f>IF(C91="","",E91+F91)</f>
      </c>
      <c r="H91" s="130">
        <f>IF(C91="","",$E$11)</f>
      </c>
      <c r="I91" s="131">
        <f>IF(C91="","",K90*H91/12)</f>
      </c>
      <c r="J91" s="132">
        <f>IF(C91="","",E91+F91-I91)</f>
      </c>
      <c r="K91" s="133">
        <f>IF(C91="","",K90-J91)</f>
      </c>
      <c r="L91" s="32"/>
    </row>
    <row r="92" spans="1:12" ht="12.75">
      <c r="A92" s="32"/>
      <c r="B92" s="134" t="s">
        <v>104</v>
      </c>
      <c r="C92" s="126">
        <f>IF(C91="","",IF(DATE(YEAR(C91),MONTH(C91)+1,DAY(C91))&lt;=DATE(YEAR($E$12),MONTH($E$12)+$E$14,DAY($E$12)),DATE(YEAR(C91),MONTH(C91)+1,DAY(C91)),""))</f>
      </c>
      <c r="D92" s="127">
        <f>IF(C92="","",IF(C93="","Schlussrate","Rate"))</f>
      </c>
      <c r="E92" s="100">
        <f>IF(C92="","",IF(K91&lt;$E$13+K91*$E$11/12,K91+K91*$E$11/12,IF(C93="",K91+K91*$E$11/12,$E$13)))</f>
      </c>
      <c r="F92" s="128"/>
      <c r="G92" s="129">
        <f>IF(C92="","",E92+F92)</f>
      </c>
      <c r="H92" s="130">
        <f>IF(C92="","",$E$11)</f>
      </c>
      <c r="I92" s="131">
        <f>IF(C92="","",K91*H92/12)</f>
      </c>
      <c r="J92" s="132">
        <f>IF(C92="","",E92+F92-I92)</f>
      </c>
      <c r="K92" s="133">
        <f>IF(C92="","",K91-J92)</f>
      </c>
      <c r="L92" s="32"/>
    </row>
    <row r="93" spans="1:12" ht="12.75">
      <c r="A93" s="32"/>
      <c r="B93" s="134" t="s">
        <v>105</v>
      </c>
      <c r="C93" s="126">
        <f>IF(C92="","",IF(DATE(YEAR(C92),MONTH(C92)+1,DAY(C92))&lt;=DATE(YEAR($E$12),MONTH($E$12)+$E$14,DAY($E$12)),DATE(YEAR(C92),MONTH(C92)+1,DAY(C92)),""))</f>
      </c>
      <c r="D93" s="127">
        <f>IF(C93="","",IF(C94="","Schlussrate","Rate"))</f>
      </c>
      <c r="E93" s="100">
        <f>IF(C93="","",IF(K92&lt;$E$13+K92*$E$11/12,K92+K92*$E$11/12,IF(C94="",K92+K92*$E$11/12,$E$13)))</f>
      </c>
      <c r="F93" s="128"/>
      <c r="G93" s="129">
        <f>IF(C93="","",E93+F93)</f>
      </c>
      <c r="H93" s="130">
        <f>IF(C93="","",$E$11)</f>
      </c>
      <c r="I93" s="131">
        <f>IF(C93="","",K92*H93/12)</f>
      </c>
      <c r="J93" s="132">
        <f>IF(C93="","",E93+F93-I93)</f>
      </c>
      <c r="K93" s="133">
        <f>IF(C93="","",K92-J93)</f>
      </c>
      <c r="L93" s="32"/>
    </row>
    <row r="94" spans="1:12" ht="12.75">
      <c r="A94" s="32"/>
      <c r="B94" s="134" t="s">
        <v>106</v>
      </c>
      <c r="C94" s="126">
        <f>IF(C93="","",IF(DATE(YEAR(C93),MONTH(C93)+1,DAY(C93))&lt;=DATE(YEAR($E$12),MONTH($E$12)+$E$14,DAY($E$12)),DATE(YEAR(C93),MONTH(C93)+1,DAY(C93)),""))</f>
      </c>
      <c r="D94" s="127">
        <f>IF(C94="","",IF(C95="","Schlussrate","Rate"))</f>
      </c>
      <c r="E94" s="100">
        <f>IF(C94="","",IF(K93&lt;$E$13+K93*$E$11/12,K93+K93*$E$11/12,IF(C95="",K93+K93*$E$11/12,$E$13)))</f>
      </c>
      <c r="F94" s="128"/>
      <c r="G94" s="129">
        <f>IF(C94="","",E94+F94)</f>
      </c>
      <c r="H94" s="130">
        <f>IF(C94="","",$E$11)</f>
      </c>
      <c r="I94" s="131">
        <f>IF(C94="","",K93*H94/12)</f>
      </c>
      <c r="J94" s="132">
        <f>IF(C94="","",E94+F94-I94)</f>
      </c>
      <c r="K94" s="133">
        <f>IF(C94="","",K93-J94)</f>
      </c>
      <c r="L94" s="32"/>
    </row>
    <row r="95" spans="1:12" ht="12.75">
      <c r="A95" s="32"/>
      <c r="B95" s="134" t="s">
        <v>107</v>
      </c>
      <c r="C95" s="126">
        <f>IF(C94="","",IF(DATE(YEAR(C94),MONTH(C94)+1,DAY(C94))&lt;=DATE(YEAR($E$12),MONTH($E$12)+$E$14,DAY($E$12)),DATE(YEAR(C94),MONTH(C94)+1,DAY(C94)),""))</f>
      </c>
      <c r="D95" s="127">
        <f>IF(C95="","",IF(C96="","Schlussrate","Rate"))</f>
      </c>
      <c r="E95" s="100">
        <f>IF(C95="","",IF(K94&lt;$E$13+K94*$E$11/12,K94+K94*$E$11/12,IF(C96="",K94+K94*$E$11/12,$E$13)))</f>
      </c>
      <c r="F95" s="128"/>
      <c r="G95" s="129">
        <f>IF(C95="","",E95+F95)</f>
      </c>
      <c r="H95" s="130">
        <f>IF(C95="","",$E$11)</f>
      </c>
      <c r="I95" s="131">
        <f>IF(C95="","",K94*H95/12)</f>
      </c>
      <c r="J95" s="132">
        <f>IF(C95="","",E95+F95-I95)</f>
      </c>
      <c r="K95" s="133">
        <f>IF(C95="","",K94-J95)</f>
      </c>
      <c r="L95" s="32"/>
    </row>
    <row r="96" spans="1:12" ht="12.75">
      <c r="A96" s="32"/>
      <c r="B96" s="134" t="s">
        <v>108</v>
      </c>
      <c r="C96" s="126">
        <f>IF(C95="","",IF(DATE(YEAR(C95),MONTH(C95)+1,DAY(C95))&lt;=DATE(YEAR($E$12),MONTH($E$12)+$E$14,DAY($E$12)),DATE(YEAR(C95),MONTH(C95)+1,DAY(C95)),""))</f>
      </c>
      <c r="D96" s="127">
        <f>IF(C96="","",IF(C97="","Schlussrate","Rate"))</f>
      </c>
      <c r="E96" s="100">
        <f>IF(C96="","",IF(K95&lt;$E$13+K95*$E$11/12,K95+K95*$E$11/12,IF(C97="",K95+K95*$E$11/12,$E$13)))</f>
      </c>
      <c r="F96" s="128"/>
      <c r="G96" s="129">
        <f>IF(C96="","",E96+F96)</f>
      </c>
      <c r="H96" s="130">
        <f>IF(C96="","",$E$11)</f>
      </c>
      <c r="I96" s="131">
        <f>IF(C96="","",K95*H96/12)</f>
      </c>
      <c r="J96" s="132">
        <f>IF(C96="","",E96+F96-I96)</f>
      </c>
      <c r="K96" s="133">
        <f>IF(C96="","",K95-J96)</f>
      </c>
      <c r="L96" s="32"/>
    </row>
    <row r="97" spans="1:12" ht="12.75">
      <c r="A97" s="32"/>
      <c r="B97" s="134" t="s">
        <v>109</v>
      </c>
      <c r="C97" s="126">
        <f>IF(C96="","",IF(DATE(YEAR(C96),MONTH(C96)+1,DAY(C96))&lt;=DATE(YEAR($E$12),MONTH($E$12)+$E$14,DAY($E$12)),DATE(YEAR(C96),MONTH(C96)+1,DAY(C96)),""))</f>
      </c>
      <c r="D97" s="127">
        <f>IF(C97="","",IF(C98="","Schlussrate","Rate"))</f>
      </c>
      <c r="E97" s="100">
        <f>IF(C97="","",IF(K96&lt;$E$13+K96*$E$11/12,K96+K96*$E$11/12,IF(C98="",K96+K96*$E$11/12,$E$13)))</f>
      </c>
      <c r="F97" s="128"/>
      <c r="G97" s="129">
        <f>IF(C97="","",E97+F97)</f>
      </c>
      <c r="H97" s="130">
        <f>IF(C97="","",$E$11)</f>
      </c>
      <c r="I97" s="131">
        <f>IF(C97="","",K96*H97/12)</f>
      </c>
      <c r="J97" s="132">
        <f>IF(C97="","",E97+F97-I97)</f>
      </c>
      <c r="K97" s="133">
        <f>IF(C97="","",K96-J97)</f>
      </c>
      <c r="L97" s="32"/>
    </row>
    <row r="98" spans="1:12" ht="12.75">
      <c r="A98" s="32"/>
      <c r="B98" s="134" t="s">
        <v>110</v>
      </c>
      <c r="C98" s="126">
        <f>IF(C97="","",IF(DATE(YEAR(C97),MONTH(C97)+1,DAY(C97))&lt;=DATE(YEAR($E$12),MONTH($E$12)+$E$14,DAY($E$12)),DATE(YEAR(C97),MONTH(C97)+1,DAY(C97)),""))</f>
      </c>
      <c r="D98" s="127">
        <f>IF(C98="","",IF(C99="","Schlussrate","Rate"))</f>
      </c>
      <c r="E98" s="100">
        <f>IF(C98="","",IF(K97&lt;$E$13+K97*$E$11/12,K97+K97*$E$11/12,IF(C99="",K97+K97*$E$11/12,$E$13)))</f>
      </c>
      <c r="F98" s="128"/>
      <c r="G98" s="129">
        <f>IF(C98="","",E98+F98)</f>
      </c>
      <c r="H98" s="130">
        <f>IF(C98="","",$E$11)</f>
      </c>
      <c r="I98" s="131">
        <f>IF(C98="","",K97*H98/12)</f>
      </c>
      <c r="J98" s="132">
        <f>IF(C98="","",E98+F98-I98)</f>
      </c>
      <c r="K98" s="133">
        <f>IF(C98="","",K97-J98)</f>
      </c>
      <c r="L98" s="32"/>
    </row>
    <row r="99" spans="1:12" ht="12.75">
      <c r="A99" s="32"/>
      <c r="B99" s="134" t="s">
        <v>111</v>
      </c>
      <c r="C99" s="126">
        <f>IF(C98="","",IF(DATE(YEAR(C98),MONTH(C98)+1,DAY(C98))&lt;=DATE(YEAR($E$12),MONTH($E$12)+$E$14,DAY($E$12)),DATE(YEAR(C98),MONTH(C98)+1,DAY(C98)),""))</f>
      </c>
      <c r="D99" s="127">
        <f>IF(C99="","",IF(C100="","Schlussrate","Rate"))</f>
      </c>
      <c r="E99" s="100">
        <f>IF(C99="","",IF(K98&lt;$E$13+K98*$E$11/12,K98+K98*$E$11/12,IF(C100="",K98+K98*$E$11/12,$E$13)))</f>
      </c>
      <c r="F99" s="128"/>
      <c r="G99" s="129">
        <f>IF(C99="","",E99+F99)</f>
      </c>
      <c r="H99" s="130">
        <f>IF(C99="","",$E$11)</f>
      </c>
      <c r="I99" s="131">
        <f>IF(C99="","",K98*H99/12)</f>
      </c>
      <c r="J99" s="132">
        <f>IF(C99="","",E99+F99-I99)</f>
      </c>
      <c r="K99" s="133">
        <f>IF(C99="","",K98-J99)</f>
      </c>
      <c r="L99" s="32"/>
    </row>
    <row r="100" spans="1:12" ht="12.75">
      <c r="A100" s="32"/>
      <c r="B100" s="134" t="s">
        <v>112</v>
      </c>
      <c r="C100" s="126">
        <f>IF(C99="","",IF(DATE(YEAR(C99),MONTH(C99)+1,DAY(C99))&lt;=DATE(YEAR($E$12),MONTH($E$12)+$E$14,DAY($E$12)),DATE(YEAR(C99),MONTH(C99)+1,DAY(C99)),""))</f>
      </c>
      <c r="D100" s="127">
        <f>IF(C100="","",IF(C101="","Schlussrate","Rate"))</f>
      </c>
      <c r="E100" s="100">
        <f>IF(C100="","",IF(K99&lt;$E$13+K99*$E$11/12,K99+K99*$E$11/12,IF(C101="",K99+K99*$E$11/12,$E$13)))</f>
      </c>
      <c r="F100" s="128"/>
      <c r="G100" s="129">
        <f>IF(C100="","",E100+F100)</f>
      </c>
      <c r="H100" s="130">
        <f>IF(C100="","",$E$11)</f>
      </c>
      <c r="I100" s="131">
        <f>IF(C100="","",K99*H100/12)</f>
      </c>
      <c r="J100" s="132">
        <f>IF(C100="","",E100+F100-I100)</f>
      </c>
      <c r="K100" s="133">
        <f>IF(C100="","",K99-J100)</f>
      </c>
      <c r="L100" s="32"/>
    </row>
    <row r="101" spans="1:12" ht="12.75">
      <c r="A101" s="32"/>
      <c r="B101" s="134" t="s">
        <v>113</v>
      </c>
      <c r="C101" s="126">
        <f>IF(C100="","",IF(DATE(YEAR(C100),MONTH(C100)+1,DAY(C100))&lt;=DATE(YEAR($E$12),MONTH($E$12)+$E$14,DAY($E$12)),DATE(YEAR(C100),MONTH(C100)+1,DAY(C100)),""))</f>
      </c>
      <c r="D101" s="127">
        <f>IF(C101="","",IF(C102="","Schlussrate","Rate"))</f>
      </c>
      <c r="E101" s="100">
        <f>IF(C101="","",IF(K100&lt;$E$13+K100*$E$11/12,K100+K100*$E$11/12,IF(C102="",K100+K100*$E$11/12,$E$13)))</f>
      </c>
      <c r="F101" s="128"/>
      <c r="G101" s="129">
        <f>IF(C101="","",E101+F101)</f>
      </c>
      <c r="H101" s="130">
        <f>IF(C101="","",$E$11)</f>
      </c>
      <c r="I101" s="131">
        <f>IF(C101="","",K100*H101/12)</f>
      </c>
      <c r="J101" s="132">
        <f>IF(C101="","",E101+F101-I101)</f>
      </c>
      <c r="K101" s="133">
        <f>IF(C101="","",K100-J101)</f>
      </c>
      <c r="L101" s="32"/>
    </row>
    <row r="102" spans="1:12" ht="12.75">
      <c r="A102" s="32"/>
      <c r="B102" s="134" t="s">
        <v>114</v>
      </c>
      <c r="C102" s="126">
        <f>IF(C101="","",IF(DATE(YEAR(C101),MONTH(C101)+1,DAY(C101))&lt;=DATE(YEAR($E$12),MONTH($E$12)+$E$14,DAY($E$12)),DATE(YEAR(C101),MONTH(C101)+1,DAY(C101)),""))</f>
      </c>
      <c r="D102" s="127">
        <f>IF(C102="","",IF(C103="","Schlussrate","Rate"))</f>
      </c>
      <c r="E102" s="100">
        <f>IF(C102="","",IF(K101&lt;$E$13+K101*$E$11/12,K101+K101*$E$11/12,IF(C103="",K101+K101*$E$11/12,$E$13)))</f>
      </c>
      <c r="F102" s="128"/>
      <c r="G102" s="129">
        <f>IF(C102="","",E102+F102)</f>
      </c>
      <c r="H102" s="130">
        <f>IF(C102="","",$E$11)</f>
      </c>
      <c r="I102" s="131">
        <f>IF(C102="","",K101*H102/12)</f>
      </c>
      <c r="J102" s="132">
        <f>IF(C102="","",E102+F102-I102)</f>
      </c>
      <c r="K102" s="133">
        <f>IF(C102="","",K101-J102)</f>
      </c>
      <c r="L102" s="32"/>
    </row>
    <row r="103" spans="1:12" ht="12.75">
      <c r="A103" s="32"/>
      <c r="B103" s="134" t="s">
        <v>115</v>
      </c>
      <c r="C103" s="126">
        <f>IF(C102="","",IF(DATE(YEAR(C102),MONTH(C102)+1,DAY(C102))&lt;=DATE(YEAR($E$12),MONTH($E$12)+$E$14,DAY($E$12)),DATE(YEAR(C102),MONTH(C102)+1,DAY(C102)),""))</f>
      </c>
      <c r="D103" s="127">
        <f>IF(C103="","",IF(C104="","Schlussrate","Rate"))</f>
      </c>
      <c r="E103" s="100">
        <f>IF(C103="","",IF(K102&lt;$E$13+K102*$E$11/12,K102+K102*$E$11/12,IF(C104="",K102+K102*$E$11/12,$E$13)))</f>
      </c>
      <c r="F103" s="128"/>
      <c r="G103" s="129">
        <f>IF(C103="","",E103+F103)</f>
      </c>
      <c r="H103" s="130">
        <f>IF(C103="","",$E$11)</f>
      </c>
      <c r="I103" s="131">
        <f>IF(C103="","",K102*H103/12)</f>
      </c>
      <c r="J103" s="132">
        <f>IF(C103="","",E103+F103-I103)</f>
      </c>
      <c r="K103" s="133">
        <f>IF(C103="","",K102-J103)</f>
      </c>
      <c r="L103" s="32"/>
    </row>
    <row r="104" spans="1:12" ht="12.75">
      <c r="A104" s="32"/>
      <c r="B104" s="134" t="s">
        <v>116</v>
      </c>
      <c r="C104" s="126">
        <f>IF(C103="","",IF(DATE(YEAR(C103),MONTH(C103)+1,DAY(C103))&lt;=DATE(YEAR($E$12),MONTH($E$12)+$E$14,DAY($E$12)),DATE(YEAR(C103),MONTH(C103)+1,DAY(C103)),""))</f>
      </c>
      <c r="D104" s="127">
        <f>IF(C104="","",IF(C105="","Schlussrate","Rate"))</f>
      </c>
      <c r="E104" s="100">
        <f>IF(C104="","",IF(K103&lt;$E$13+K103*$E$11/12,K103+K103*$E$11/12,IF(C105="",K103+K103*$E$11/12,$E$13)))</f>
      </c>
      <c r="F104" s="128"/>
      <c r="G104" s="129">
        <f>IF(C104="","",E104+F104)</f>
      </c>
      <c r="H104" s="130">
        <f>IF(C104="","",$E$11)</f>
      </c>
      <c r="I104" s="131">
        <f>IF(C104="","",K103*H104/12)</f>
      </c>
      <c r="J104" s="132">
        <f>IF(C104="","",E104+F104-I104)</f>
      </c>
      <c r="K104" s="133">
        <f>IF(C104="","",K103-J104)</f>
      </c>
      <c r="L104" s="32"/>
    </row>
    <row r="105" spans="1:12" ht="12.75">
      <c r="A105" s="32"/>
      <c r="B105" s="134" t="s">
        <v>117</v>
      </c>
      <c r="C105" s="126">
        <f>IF(C104="","",IF(DATE(YEAR(C104),MONTH(C104)+1,DAY(C104))&lt;=DATE(YEAR($E$12),MONTH($E$12)+$E$14,DAY($E$12)),DATE(YEAR(C104),MONTH(C104)+1,DAY(C104)),""))</f>
      </c>
      <c r="D105" s="127">
        <f>IF(C105="","",IF(C106="","Schlussrate","Rate"))</f>
      </c>
      <c r="E105" s="100">
        <f>IF(C105="","",IF(K104&lt;$E$13+K104*$E$11/12,K104+K104*$E$11/12,IF(C106="",K104+K104*$E$11/12,$E$13)))</f>
      </c>
      <c r="F105" s="128"/>
      <c r="G105" s="129">
        <f>IF(C105="","",E105+F105)</f>
      </c>
      <c r="H105" s="130">
        <f>IF(C105="","",$E$11)</f>
      </c>
      <c r="I105" s="131">
        <f>IF(C105="","",K104*H105/12)</f>
      </c>
      <c r="J105" s="132">
        <f>IF(C105="","",E105+F105-I105)</f>
      </c>
      <c r="K105" s="133">
        <f>IF(C105="","",K104-J105)</f>
      </c>
      <c r="L105" s="32"/>
    </row>
    <row r="106" spans="1:12" ht="12.75">
      <c r="A106" s="32"/>
      <c r="B106" s="134" t="s">
        <v>118</v>
      </c>
      <c r="C106" s="126">
        <f>IF(C105="","",IF(DATE(YEAR(C105),MONTH(C105)+1,DAY(C105))&lt;=DATE(YEAR($E$12),MONTH($E$12)+$E$14,DAY($E$12)),DATE(YEAR(C105),MONTH(C105)+1,DAY(C105)),""))</f>
      </c>
      <c r="D106" s="127">
        <f>IF(C106="","",IF(C107="","Schlussrate","Rate"))</f>
      </c>
      <c r="E106" s="100">
        <f>IF(C106="","",IF(K105&lt;$E$13+K105*$E$11/12,K105+K105*$E$11/12,IF(C107="",K105+K105*$E$11/12,$E$13)))</f>
      </c>
      <c r="F106" s="128"/>
      <c r="G106" s="129">
        <f>IF(C106="","",E106+F106)</f>
      </c>
      <c r="H106" s="130">
        <f>IF(C106="","",$E$11)</f>
      </c>
      <c r="I106" s="131">
        <f>IF(C106="","",K105*H106/12)</f>
      </c>
      <c r="J106" s="132">
        <f>IF(C106="","",E106+F106-I106)</f>
      </c>
      <c r="K106" s="133">
        <f>IF(C106="","",K105-J106)</f>
      </c>
      <c r="L106" s="32"/>
    </row>
    <row r="107" spans="1:12" ht="12.75">
      <c r="A107" s="32"/>
      <c r="B107" s="134" t="s">
        <v>119</v>
      </c>
      <c r="C107" s="126">
        <f>IF(C106="","",IF(DATE(YEAR(C106),MONTH(C106)+1,DAY(C106))&lt;=DATE(YEAR($E$12),MONTH($E$12)+$E$14,DAY($E$12)),DATE(YEAR(C106),MONTH(C106)+1,DAY(C106)),""))</f>
      </c>
      <c r="D107" s="127">
        <f>IF(C107="","",IF(C108="","Schlussrate","Rate"))</f>
      </c>
      <c r="E107" s="100">
        <f>IF(C107="","",IF(K106&lt;$E$13+K106*$E$11/12,K106+K106*$E$11/12,IF(C108="",K106+K106*$E$11/12,$E$13)))</f>
      </c>
      <c r="F107" s="128"/>
      <c r="G107" s="129">
        <f>IF(C107="","",E107+F107)</f>
      </c>
      <c r="H107" s="130">
        <f>IF(C107="","",$E$11)</f>
      </c>
      <c r="I107" s="131">
        <f>IF(C107="","",K106*H107/12)</f>
      </c>
      <c r="J107" s="132">
        <f>IF(C107="","",E107+F107-I107)</f>
      </c>
      <c r="K107" s="133">
        <f>IF(C107="","",K106-J107)</f>
      </c>
      <c r="L107" s="32"/>
    </row>
    <row r="108" spans="1:12" ht="12.75">
      <c r="A108" s="32"/>
      <c r="B108" s="134" t="s">
        <v>120</v>
      </c>
      <c r="C108" s="126">
        <f>IF(C107="","",IF(DATE(YEAR(C107),MONTH(C107)+1,DAY(C107))&lt;=DATE(YEAR($E$12),MONTH($E$12)+$E$14,DAY($E$12)),DATE(YEAR(C107),MONTH(C107)+1,DAY(C107)),""))</f>
      </c>
      <c r="D108" s="127">
        <f>IF(C108="","",IF(C109="","Schlussrate","Rate"))</f>
      </c>
      <c r="E108" s="100">
        <f>IF(C108="","",IF(K107&lt;$E$13+K107*$E$11/12,K107+K107*$E$11/12,IF(C109="",K107+K107*$E$11/12,$E$13)))</f>
      </c>
      <c r="F108" s="128"/>
      <c r="G108" s="129">
        <f>IF(C108="","",E108+F108)</f>
      </c>
      <c r="H108" s="130">
        <f>IF(C108="","",$E$11)</f>
      </c>
      <c r="I108" s="131">
        <f>IF(C108="","",K107*H108/12)</f>
      </c>
      <c r="J108" s="132">
        <f>IF(C108="","",E108+F108-I108)</f>
      </c>
      <c r="K108" s="133">
        <f>IF(C108="","",K107-J108)</f>
      </c>
      <c r="L108" s="32"/>
    </row>
    <row r="109" spans="1:12" ht="12.75">
      <c r="A109" s="32"/>
      <c r="B109" s="134" t="s">
        <v>121</v>
      </c>
      <c r="C109" s="126">
        <f>IF(C108="","",IF(DATE(YEAR(C108),MONTH(C108)+1,DAY(C108))&lt;=DATE(YEAR($E$12),MONTH($E$12)+$E$14,DAY($E$12)),DATE(YEAR(C108),MONTH(C108)+1,DAY(C108)),""))</f>
      </c>
      <c r="D109" s="127">
        <f>IF(C109="","",IF(C110="","Schlussrate","Rate"))</f>
      </c>
      <c r="E109" s="100">
        <f>IF(C109="","",IF(K108&lt;$E$13+K108*$E$11/12,K108+K108*$E$11/12,IF(C110="",K108+K108*$E$11/12,$E$13)))</f>
      </c>
      <c r="F109" s="128"/>
      <c r="G109" s="129">
        <f>IF(C109="","",E109+F109)</f>
      </c>
      <c r="H109" s="130">
        <f>IF(C109="","",$E$11)</f>
      </c>
      <c r="I109" s="131">
        <f>IF(C109="","",K108*H109/12)</f>
      </c>
      <c r="J109" s="132">
        <f>IF(C109="","",E109+F109-I109)</f>
      </c>
      <c r="K109" s="133">
        <f>IF(C109="","",K108-J109)</f>
      </c>
      <c r="L109" s="32"/>
    </row>
    <row r="110" spans="1:12" ht="12.75">
      <c r="A110" s="32"/>
      <c r="B110" s="134" t="s">
        <v>122</v>
      </c>
      <c r="C110" s="126">
        <f>IF(C109="","",IF(DATE(YEAR(C109),MONTH(C109)+1,DAY(C109))&lt;=DATE(YEAR($E$12),MONTH($E$12)+$E$14,DAY($E$12)),DATE(YEAR(C109),MONTH(C109)+1,DAY(C109)),""))</f>
      </c>
      <c r="D110" s="127">
        <f>IF(C110="","",IF(C111="","Schlussrate","Rate"))</f>
      </c>
      <c r="E110" s="100">
        <f>IF(C110="","",IF(K109&lt;$E$13+K109*$E$11/12,K109+K109*$E$11/12,IF(C111="",K109+K109*$E$11/12,$E$13)))</f>
      </c>
      <c r="F110" s="128"/>
      <c r="G110" s="129">
        <f>IF(C110="","",E110+F110)</f>
      </c>
      <c r="H110" s="130">
        <f>IF(C110="","",$E$11)</f>
      </c>
      <c r="I110" s="131">
        <f>IF(C110="","",K109*H110/12)</f>
      </c>
      <c r="J110" s="132">
        <f>IF(C110="","",E110+F110-I110)</f>
      </c>
      <c r="K110" s="133">
        <f>IF(C110="","",K109-J110)</f>
      </c>
      <c r="L110" s="32"/>
    </row>
    <row r="111" spans="1:12" ht="12.75">
      <c r="A111" s="32"/>
      <c r="B111" s="134" t="s">
        <v>123</v>
      </c>
      <c r="C111" s="126">
        <f>IF(C110="","",IF(DATE(YEAR(C110),MONTH(C110)+1,DAY(C110))&lt;=DATE(YEAR($E$12),MONTH($E$12)+$E$14,DAY($E$12)),DATE(YEAR(C110),MONTH(C110)+1,DAY(C110)),""))</f>
      </c>
      <c r="D111" s="127">
        <f>IF(C111="","",IF(C112="","Schlussrate","Rate"))</f>
      </c>
      <c r="E111" s="100">
        <f>IF(C111="","",IF(K110&lt;$E$13+K110*$E$11/12,K110+K110*$E$11/12,IF(C112="",K110+K110*$E$11/12,$E$13)))</f>
      </c>
      <c r="F111" s="128"/>
      <c r="G111" s="129">
        <f>IF(C111="","",E111+F111)</f>
      </c>
      <c r="H111" s="130">
        <f>IF(C111="","",$E$11)</f>
      </c>
      <c r="I111" s="131">
        <f>IF(C111="","",K110*H111/12)</f>
      </c>
      <c r="J111" s="132">
        <f>IF(C111="","",E111+F111-I111)</f>
      </c>
      <c r="K111" s="133">
        <f>IF(C111="","",K110-J111)</f>
      </c>
      <c r="L111" s="32"/>
    </row>
    <row r="112" spans="1:12" ht="12.75">
      <c r="A112" s="32"/>
      <c r="B112" s="134" t="s">
        <v>124</v>
      </c>
      <c r="C112" s="126">
        <f>IF(C111="","",IF(DATE(YEAR(C111),MONTH(C111)+1,DAY(C111))&lt;=DATE(YEAR($E$12),MONTH($E$12)+$E$14,DAY($E$12)),DATE(YEAR(C111),MONTH(C111)+1,DAY(C111)),""))</f>
      </c>
      <c r="D112" s="127">
        <f>IF(C112="","",IF(C113="","Schlussrate","Rate"))</f>
      </c>
      <c r="E112" s="100">
        <f>IF(C112="","",IF(K111&lt;$E$13+K111*$E$11/12,K111+K111*$E$11/12,IF(C113="",K111+K111*$E$11/12,$E$13)))</f>
      </c>
      <c r="F112" s="128"/>
      <c r="G112" s="129">
        <f>IF(C112="","",E112+F112)</f>
      </c>
      <c r="H112" s="130">
        <f>IF(C112="","",$E$11)</f>
      </c>
      <c r="I112" s="131">
        <f>IF(C112="","",K111*H112/12)</f>
      </c>
      <c r="J112" s="132">
        <f>IF(C112="","",E112+F112-I112)</f>
      </c>
      <c r="K112" s="133">
        <f>IF(C112="","",K111-J112)</f>
      </c>
      <c r="L112" s="32"/>
    </row>
    <row r="113" spans="1:12" ht="12.75">
      <c r="A113" s="32"/>
      <c r="B113" s="134" t="s">
        <v>125</v>
      </c>
      <c r="C113" s="126">
        <f>IF(C112="","",IF(DATE(YEAR(C112),MONTH(C112)+1,DAY(C112))&lt;=DATE(YEAR($E$12),MONTH($E$12)+$E$14,DAY($E$12)),DATE(YEAR(C112),MONTH(C112)+1,DAY(C112)),""))</f>
      </c>
      <c r="D113" s="127">
        <f>IF(C113="","",IF(C114="","Schlussrate","Rate"))</f>
      </c>
      <c r="E113" s="100">
        <f>IF(C113="","",IF(K112&lt;$E$13+K112*$E$11/12,K112+K112*$E$11/12,IF(C114="",K112+K112*$E$11/12,$E$13)))</f>
      </c>
      <c r="F113" s="128"/>
      <c r="G113" s="129">
        <f>IF(C113="","",E113+F113)</f>
      </c>
      <c r="H113" s="130">
        <f>IF(C113="","",$E$11)</f>
      </c>
      <c r="I113" s="131">
        <f>IF(C113="","",K112*H113/12)</f>
      </c>
      <c r="J113" s="132">
        <f>IF(C113="","",E113+F113-I113)</f>
      </c>
      <c r="K113" s="133">
        <f>IF(C113="","",K112-J113)</f>
      </c>
      <c r="L113" s="32"/>
    </row>
    <row r="114" spans="1:12" ht="12.75">
      <c r="A114" s="32"/>
      <c r="B114" s="134" t="s">
        <v>126</v>
      </c>
      <c r="C114" s="126">
        <f>IF(C113="","",IF(DATE(YEAR(C113),MONTH(C113)+1,DAY(C113))&lt;=DATE(YEAR($E$12),MONTH($E$12)+$E$14,DAY($E$12)),DATE(YEAR(C113),MONTH(C113)+1,DAY(C113)),""))</f>
      </c>
      <c r="D114" s="127">
        <f>IF(C114="","",IF(C115="","Schlussrate","Rate"))</f>
      </c>
      <c r="E114" s="100">
        <f>IF(C114="","",IF(K113&lt;$E$13+K113*$E$11/12,K113+K113*$E$11/12,IF(C115="",K113+K113*$E$11/12,$E$13)))</f>
      </c>
      <c r="F114" s="128"/>
      <c r="G114" s="129">
        <f>IF(C114="","",E114+F114)</f>
      </c>
      <c r="H114" s="130">
        <f>IF(C114="","",$E$11)</f>
      </c>
      <c r="I114" s="131">
        <f>IF(C114="","",K113*H114/12)</f>
      </c>
      <c r="J114" s="132">
        <f>IF(C114="","",E114+F114-I114)</f>
      </c>
      <c r="K114" s="133">
        <f>IF(C114="","",K113-J114)</f>
      </c>
      <c r="L114" s="32"/>
    </row>
    <row r="115" spans="1:12" ht="12.75">
      <c r="A115" s="32"/>
      <c r="B115" s="134" t="s">
        <v>127</v>
      </c>
      <c r="C115" s="126">
        <f>IF(C114="","",IF(DATE(YEAR(C114),MONTH(C114)+1,DAY(C114))&lt;=DATE(YEAR($E$12),MONTH($E$12)+$E$14,DAY($E$12)),DATE(YEAR(C114),MONTH(C114)+1,DAY(C114)),""))</f>
      </c>
      <c r="D115" s="127">
        <f>IF(C115="","",IF(C116="","Schlussrate","Rate"))</f>
      </c>
      <c r="E115" s="100">
        <f>IF(C115="","",IF(K114&lt;$E$13+K114*$E$11/12,K114+K114*$E$11/12,IF(C116="",K114+K114*$E$11/12,$E$13)))</f>
      </c>
      <c r="F115" s="128"/>
      <c r="G115" s="129">
        <f>IF(C115="","",E115+F115)</f>
      </c>
      <c r="H115" s="130">
        <f>IF(C115="","",$E$11)</f>
      </c>
      <c r="I115" s="131">
        <f>IF(C115="","",K114*H115/12)</f>
      </c>
      <c r="J115" s="132">
        <f>IF(C115="","",E115+F115-I115)</f>
      </c>
      <c r="K115" s="133">
        <f>IF(C115="","",K114-J115)</f>
      </c>
      <c r="L115" s="32"/>
    </row>
    <row r="116" spans="1:12" ht="12.75">
      <c r="A116" s="32"/>
      <c r="B116" s="134" t="s">
        <v>128</v>
      </c>
      <c r="C116" s="126">
        <f>IF(C115="","",IF(DATE(YEAR(C115),MONTH(C115)+1,DAY(C115))&lt;=DATE(YEAR($E$12),MONTH($E$12)+$E$14,DAY($E$12)),DATE(YEAR(C115),MONTH(C115)+1,DAY(C115)),""))</f>
      </c>
      <c r="D116" s="127">
        <f>IF(C116="","",IF(C117="","Schlussrate","Rate"))</f>
      </c>
      <c r="E116" s="100">
        <f>IF(C116="","",IF(K115&lt;$E$13+K115*$E$11/12,K115+K115*$E$11/12,IF(C117="",K115+K115*$E$11/12,$E$13)))</f>
      </c>
      <c r="F116" s="128"/>
      <c r="G116" s="129">
        <f>IF(C116="","",E116+F116)</f>
      </c>
      <c r="H116" s="130">
        <f>IF(C116="","",$E$11)</f>
      </c>
      <c r="I116" s="131">
        <f>IF(C116="","",K115*H116/12)</f>
      </c>
      <c r="J116" s="132">
        <f>IF(C116="","",E116+F116-I116)</f>
      </c>
      <c r="K116" s="133">
        <f>IF(C116="","",K115-J116)</f>
      </c>
      <c r="L116" s="32"/>
    </row>
    <row r="117" spans="1:12" ht="12.75">
      <c r="A117" s="32"/>
      <c r="B117" s="134" t="s">
        <v>129</v>
      </c>
      <c r="C117" s="126">
        <f>IF(C116="","",IF(DATE(YEAR(C116),MONTH(C116)+1,DAY(C116))&lt;=DATE(YEAR($E$12),MONTH($E$12)+$E$14,DAY($E$12)),DATE(YEAR(C116),MONTH(C116)+1,DAY(C116)),""))</f>
      </c>
      <c r="D117" s="127">
        <f>IF(C117="","",IF(C118="","Schlussrate","Rate"))</f>
      </c>
      <c r="E117" s="100">
        <f>IF(C117="","",IF(K116&lt;$E$13+K116*$E$11/12,K116+K116*$E$11/12,IF(C118="",K116+K116*$E$11/12,$E$13)))</f>
      </c>
      <c r="F117" s="128"/>
      <c r="G117" s="129">
        <f>IF(C117="","",E117+F117)</f>
      </c>
      <c r="H117" s="130">
        <f>IF(C117="","",$E$11)</f>
      </c>
      <c r="I117" s="131">
        <f>IF(C117="","",K116*H117/12)</f>
      </c>
      <c r="J117" s="132">
        <f>IF(C117="","",E117+F117-I117)</f>
      </c>
      <c r="K117" s="133">
        <f>IF(C117="","",K116-J117)</f>
      </c>
      <c r="L117" s="32"/>
    </row>
    <row r="118" spans="1:12" ht="12.75">
      <c r="A118" s="32"/>
      <c r="B118" s="134" t="s">
        <v>130</v>
      </c>
      <c r="C118" s="126">
        <f>IF(C117="","",IF(DATE(YEAR(C117),MONTH(C117)+1,DAY(C117))&lt;=DATE(YEAR($E$12),MONTH($E$12)+$E$14,DAY($E$12)),DATE(YEAR(C117),MONTH(C117)+1,DAY(C117)),""))</f>
      </c>
      <c r="D118" s="127">
        <f>IF(C118="","",IF(C119="","Schlussrate","Rate"))</f>
      </c>
      <c r="E118" s="100">
        <f>IF(C118="","",IF(K117&lt;$E$13+K117*$E$11/12,K117+K117*$E$11/12,IF(C119="",K117+K117*$E$11/12,$E$13)))</f>
      </c>
      <c r="F118" s="128"/>
      <c r="G118" s="129">
        <f>IF(C118="","",E118+F118)</f>
      </c>
      <c r="H118" s="130">
        <f>IF(C118="","",$E$11)</f>
      </c>
      <c r="I118" s="131">
        <f>IF(C118="","",K117*H118/12)</f>
      </c>
      <c r="J118" s="132">
        <f>IF(C118="","",E118+F118-I118)</f>
      </c>
      <c r="K118" s="133">
        <f>IF(C118="","",K117-J118)</f>
      </c>
      <c r="L118" s="32"/>
    </row>
    <row r="119" spans="1:12" ht="12.75">
      <c r="A119" s="32"/>
      <c r="B119" s="134" t="s">
        <v>131</v>
      </c>
      <c r="C119" s="126">
        <f>IF(C118="","",IF(DATE(YEAR(C118),MONTH(C118)+1,DAY(C118))&lt;=DATE(YEAR($E$12),MONTH($E$12)+$E$14,DAY($E$12)),DATE(YEAR(C118),MONTH(C118)+1,DAY(C118)),""))</f>
      </c>
      <c r="D119" s="127">
        <f>IF(C119="","",IF(C120="","Schlussrate","Rate"))</f>
      </c>
      <c r="E119" s="100">
        <f>IF(C119="","",IF(K118&lt;$E$13+K118*$E$11/12,K118+K118*$E$11/12,IF(C120="",K118+K118*$E$11/12,$E$13)))</f>
      </c>
      <c r="F119" s="128"/>
      <c r="G119" s="129">
        <f>IF(C119="","",E119+F119)</f>
      </c>
      <c r="H119" s="130">
        <f>IF(C119="","",$E$11)</f>
      </c>
      <c r="I119" s="131">
        <f>IF(C119="","",K118*H119/12)</f>
      </c>
      <c r="J119" s="132">
        <f>IF(C119="","",E119+F119-I119)</f>
      </c>
      <c r="K119" s="133">
        <f>IF(C119="","",K118-J119)</f>
      </c>
      <c r="L119" s="32"/>
    </row>
    <row r="120" spans="1:12" ht="12.75">
      <c r="A120" s="32"/>
      <c r="B120" s="134" t="s">
        <v>132</v>
      </c>
      <c r="C120" s="126">
        <f>IF(C119="","",IF(DATE(YEAR(C119),MONTH(C119)+1,DAY(C119))&lt;=DATE(YEAR($E$12),MONTH($E$12)+$E$14,DAY($E$12)),DATE(YEAR(C119),MONTH(C119)+1,DAY(C119)),""))</f>
      </c>
      <c r="D120" s="127">
        <f>IF(C120="","",IF(C121="","Schlussrate","Rate"))</f>
      </c>
      <c r="E120" s="100">
        <f>IF(C120="","",IF(K119&lt;$E$13+K119*$E$11/12,K119+K119*$E$11/12,IF(C121="",K119+K119*$E$11/12,$E$13)))</f>
      </c>
      <c r="F120" s="128"/>
      <c r="G120" s="129">
        <f>IF(C120="","",E120+F120)</f>
      </c>
      <c r="H120" s="130">
        <f>IF(C120="","",$E$11)</f>
      </c>
      <c r="I120" s="131">
        <f>IF(C120="","",K119*H120/12)</f>
      </c>
      <c r="J120" s="132">
        <f>IF(C120="","",E120+F120-I120)</f>
      </c>
      <c r="K120" s="133">
        <f>IF(C120="","",K119-J120)</f>
      </c>
      <c r="L120" s="32"/>
    </row>
    <row r="121" spans="1:12" ht="12.75">
      <c r="A121" s="32"/>
      <c r="B121" s="134" t="s">
        <v>133</v>
      </c>
      <c r="C121" s="126">
        <f>IF(C120="","",IF(DATE(YEAR(C120),MONTH(C120)+1,DAY(C120))&lt;=DATE(YEAR($E$12),MONTH($E$12)+$E$14,DAY($E$12)),DATE(YEAR(C120),MONTH(C120)+1,DAY(C120)),""))</f>
      </c>
      <c r="D121" s="127">
        <f>IF(C121="","",IF(C122="","Schlussrate","Rate"))</f>
      </c>
      <c r="E121" s="100">
        <f>IF(C121="","",IF(K120&lt;$E$13+K120*$E$11/12,K120+K120*$E$11/12,IF(C122="",K120+K120*$E$11/12,$E$13)))</f>
      </c>
      <c r="F121" s="128"/>
      <c r="G121" s="129">
        <f>IF(C121="","",E121+F121)</f>
      </c>
      <c r="H121" s="130">
        <f>IF(C121="","",$E$11)</f>
      </c>
      <c r="I121" s="131">
        <f>IF(C121="","",K120*H121/12)</f>
      </c>
      <c r="J121" s="132">
        <f>IF(C121="","",E121+F121-I121)</f>
      </c>
      <c r="K121" s="133">
        <f>IF(C121="","",K120-J121)</f>
      </c>
      <c r="L121" s="32"/>
    </row>
    <row r="122" spans="1:12" ht="12.75">
      <c r="A122" s="32"/>
      <c r="B122" s="134" t="s">
        <v>134</v>
      </c>
      <c r="C122" s="126">
        <f>IF(C121="","",IF(DATE(YEAR(C121),MONTH(C121)+1,DAY(C121))&lt;=DATE(YEAR($E$12),MONTH($E$12)+$E$14,DAY($E$12)),DATE(YEAR(C121),MONTH(C121)+1,DAY(C121)),""))</f>
      </c>
      <c r="D122" s="127">
        <f>IF(C122="","",IF(C123="","Schlussrate","Rate"))</f>
      </c>
      <c r="E122" s="100">
        <f>IF(C122="","",IF(K121&lt;$E$13+K121*$E$11/12,K121+K121*$E$11/12,IF(C123="",K121+K121*$E$11/12,$E$13)))</f>
      </c>
      <c r="F122" s="128"/>
      <c r="G122" s="129">
        <f>IF(C122="","",E122+F122)</f>
      </c>
      <c r="H122" s="130">
        <f>IF(C122="","",$E$11)</f>
      </c>
      <c r="I122" s="131">
        <f>IF(C122="","",K121*H122/12)</f>
      </c>
      <c r="J122" s="132">
        <f>IF(C122="","",E122+F122-I122)</f>
      </c>
      <c r="K122" s="133">
        <f>IF(C122="","",K121-J122)</f>
      </c>
      <c r="L122" s="32"/>
    </row>
    <row r="123" spans="1:12" ht="12.75">
      <c r="A123" s="32"/>
      <c r="B123" s="134" t="s">
        <v>135</v>
      </c>
      <c r="C123" s="126">
        <f>IF(C122="","",IF(DATE(YEAR(C122),MONTH(C122)+1,DAY(C122))&lt;=DATE(YEAR($E$12),MONTH($E$12)+$E$14,DAY($E$12)),DATE(YEAR(C122),MONTH(C122)+1,DAY(C122)),""))</f>
      </c>
      <c r="D123" s="127">
        <f>IF(C123="","",IF(C124="","Schlussrate","Rate"))</f>
      </c>
      <c r="E123" s="100">
        <f>IF(C123="","",IF(K122&lt;$E$13+K122*$E$11/12,K122+K122*$E$11/12,IF(C124="",K122+K122*$E$11/12,$E$13)))</f>
      </c>
      <c r="F123" s="128"/>
      <c r="G123" s="129">
        <f>IF(C123="","",E123+F123)</f>
      </c>
      <c r="H123" s="130">
        <f>IF(C123="","",$E$11)</f>
      </c>
      <c r="I123" s="131">
        <f>IF(C123="","",K122*H123/12)</f>
      </c>
      <c r="J123" s="132">
        <f>IF(C123="","",E123+F123-I123)</f>
      </c>
      <c r="K123" s="133">
        <f>IF(C123="","",K122-J123)</f>
      </c>
      <c r="L123" s="32"/>
    </row>
    <row r="124" spans="1:12" ht="12.75">
      <c r="A124" s="32"/>
      <c r="B124" s="134" t="s">
        <v>136</v>
      </c>
      <c r="C124" s="126">
        <f>IF(C123="","",IF(DATE(YEAR(C123),MONTH(C123)+1,DAY(C123))&lt;=DATE(YEAR($E$12),MONTH($E$12)+$E$14,DAY($E$12)),DATE(YEAR(C123),MONTH(C123)+1,DAY(C123)),""))</f>
      </c>
      <c r="D124" s="127">
        <f>IF(C124="","",IF(C125="","Schlussrate","Rate"))</f>
      </c>
      <c r="E124" s="100">
        <f>IF(C124="","",IF(K123&lt;$E$13+K123*$E$11/12,K123+K123*$E$11/12,IF(C125="",K123+K123*$E$11/12,$E$13)))</f>
      </c>
      <c r="F124" s="128"/>
      <c r="G124" s="129">
        <f>IF(C124="","",E124+F124)</f>
      </c>
      <c r="H124" s="130">
        <f>IF(C124="","",$E$11)</f>
      </c>
      <c r="I124" s="131">
        <f>IF(C124="","",K123*H124/12)</f>
      </c>
      <c r="J124" s="132">
        <f>IF(C124="","",E124+F124-I124)</f>
      </c>
      <c r="K124" s="133">
        <f>IF(C124="","",K123-J124)</f>
      </c>
      <c r="L124" s="32"/>
    </row>
    <row r="125" spans="1:12" ht="12.75">
      <c r="A125" s="32"/>
      <c r="B125" s="134" t="s">
        <v>137</v>
      </c>
      <c r="C125" s="126">
        <f>IF(C124="","",IF(DATE(YEAR(C124),MONTH(C124)+1,DAY(C124))&lt;=DATE(YEAR($E$12),MONTH($E$12)+$E$14,DAY($E$12)),DATE(YEAR(C124),MONTH(C124)+1,DAY(C124)),""))</f>
      </c>
      <c r="D125" s="127">
        <f>IF(C125="","",IF(C126="","Schlussrate","Rate"))</f>
      </c>
      <c r="E125" s="100">
        <f>IF(C125="","",IF(K124&lt;$E$13+K124*$E$11/12,K124+K124*$E$11/12,IF(C126="",K124+K124*$E$11/12,$E$13)))</f>
      </c>
      <c r="F125" s="128"/>
      <c r="G125" s="129">
        <f>IF(C125="","",E125+F125)</f>
      </c>
      <c r="H125" s="130">
        <f>IF(C125="","",$E$11)</f>
      </c>
      <c r="I125" s="131">
        <f>IF(C125="","",K124*H125/12)</f>
      </c>
      <c r="J125" s="132">
        <f>IF(C125="","",E125+F125-I125)</f>
      </c>
      <c r="K125" s="133">
        <f>IF(C125="","",K124-J125)</f>
      </c>
      <c r="L125" s="32"/>
    </row>
    <row r="126" spans="1:12" ht="12.75">
      <c r="A126" s="32"/>
      <c r="B126" s="134" t="s">
        <v>138</v>
      </c>
      <c r="C126" s="126">
        <f>IF(C125="","",IF(DATE(YEAR(C125),MONTH(C125)+1,DAY(C125))&lt;=DATE(YEAR($E$12),MONTH($E$12)+$E$14,DAY($E$12)),DATE(YEAR(C125),MONTH(C125)+1,DAY(C125)),""))</f>
      </c>
      <c r="D126" s="127">
        <f>IF(C126="","",IF(C127="","Schlussrate","Rate"))</f>
      </c>
      <c r="E126" s="100">
        <f>IF(C126="","",IF(K125&lt;$E$13+K125*$E$11/12,K125+K125*$E$11/12,IF(C127="",K125+K125*$E$11/12,$E$13)))</f>
      </c>
      <c r="F126" s="128"/>
      <c r="G126" s="129">
        <f>IF(C126="","",E126+F126)</f>
      </c>
      <c r="H126" s="130">
        <f>IF(C126="","",$E$11)</f>
      </c>
      <c r="I126" s="131">
        <f>IF(C126="","",K125*H126/12)</f>
      </c>
      <c r="J126" s="132">
        <f>IF(C126="","",E126+F126-I126)</f>
      </c>
      <c r="K126" s="133">
        <f>IF(C126="","",K125-J126)</f>
      </c>
      <c r="L126" s="32"/>
    </row>
    <row r="127" spans="1:12" ht="12.75">
      <c r="A127" s="32"/>
      <c r="B127" s="134" t="s">
        <v>139</v>
      </c>
      <c r="C127" s="126">
        <f>IF(C126="","",IF(DATE(YEAR(C126),MONTH(C126)+1,DAY(C126))&lt;=DATE(YEAR($E$12),MONTH($E$12)+$E$14,DAY($E$12)),DATE(YEAR(C126),MONTH(C126)+1,DAY(C126)),""))</f>
      </c>
      <c r="D127" s="127">
        <f>IF(C127="","",IF(C128="","Schlussrate","Rate"))</f>
      </c>
      <c r="E127" s="100">
        <f>IF(C127="","",IF(K126&lt;$E$13+K126*$E$11/12,K126+K126*$E$11/12,IF(C128="",K126+K126*$E$11/12,$E$13)))</f>
      </c>
      <c r="F127" s="128"/>
      <c r="G127" s="129">
        <f>IF(C127="","",E127+F127)</f>
      </c>
      <c r="H127" s="130">
        <f>IF(C127="","",$E$11)</f>
      </c>
      <c r="I127" s="131">
        <f>IF(C127="","",K126*H127/12)</f>
      </c>
      <c r="J127" s="132">
        <f>IF(C127="","",E127+F127-I127)</f>
      </c>
      <c r="K127" s="133">
        <f>IF(C127="","",K126-J127)</f>
      </c>
      <c r="L127" s="32"/>
    </row>
    <row r="128" spans="1:12" ht="12.75">
      <c r="A128" s="32"/>
      <c r="B128" s="134" t="s">
        <v>140</v>
      </c>
      <c r="C128" s="126">
        <f>IF(C127="","",IF(DATE(YEAR(C127),MONTH(C127)+1,DAY(C127))&lt;=DATE(YEAR($E$12),MONTH($E$12)+$E$14,DAY($E$12)),DATE(YEAR(C127),MONTH(C127)+1,DAY(C127)),""))</f>
      </c>
      <c r="D128" s="127">
        <f>IF(C128="","",IF(C129="","Schlussrate","Rate"))</f>
      </c>
      <c r="E128" s="100">
        <f>IF(C128="","",IF(K127&lt;$E$13+K127*$E$11/12,K127+K127*$E$11/12,IF(C129="",K127+K127*$E$11/12,$E$13)))</f>
      </c>
      <c r="F128" s="128"/>
      <c r="G128" s="129">
        <f>IF(C128="","",E128+F128)</f>
      </c>
      <c r="H128" s="130">
        <f>IF(C128="","",$E$11)</f>
      </c>
      <c r="I128" s="131">
        <f>IF(C128="","",K127*H128/12)</f>
      </c>
      <c r="J128" s="132">
        <f>IF(C128="","",E128+F128-I128)</f>
      </c>
      <c r="K128" s="133">
        <f>IF(C128="","",K127-J128)</f>
      </c>
      <c r="L128" s="32"/>
    </row>
    <row r="129" spans="1:12" ht="12.75">
      <c r="A129" s="32"/>
      <c r="B129" s="134" t="s">
        <v>141</v>
      </c>
      <c r="C129" s="126">
        <f>IF(C128="","",IF(DATE(YEAR(C128),MONTH(C128)+1,DAY(C128))&lt;=DATE(YEAR($E$12),MONTH($E$12)+$E$14,DAY($E$12)),DATE(YEAR(C128),MONTH(C128)+1,DAY(C128)),""))</f>
      </c>
      <c r="D129" s="127">
        <f>IF(C129="","",IF(C130="","Schlussrate","Rate"))</f>
      </c>
      <c r="E129" s="100">
        <f>IF(C129="","",IF(K128&lt;$E$13+K128*$E$11/12,K128+K128*$E$11/12,IF(C130="",K128+K128*$E$11/12,$E$13)))</f>
      </c>
      <c r="F129" s="128"/>
      <c r="G129" s="129">
        <f>IF(C129="","",E129+F129)</f>
      </c>
      <c r="H129" s="130">
        <f>IF(C129="","",$E$11)</f>
      </c>
      <c r="I129" s="131">
        <f>IF(C129="","",K128*H129/12)</f>
      </c>
      <c r="J129" s="132">
        <f>IF(C129="","",E129+F129-I129)</f>
      </c>
      <c r="K129" s="133">
        <f>IF(C129="","",K128-J129)</f>
      </c>
      <c r="L129" s="32"/>
    </row>
    <row r="130" spans="1:12" ht="12.75">
      <c r="A130" s="32"/>
      <c r="B130" s="134" t="s">
        <v>142</v>
      </c>
      <c r="C130" s="126">
        <f>IF(C129="","",IF(DATE(YEAR(C129),MONTH(C129)+1,DAY(C129))&lt;=DATE(YEAR($E$12),MONTH($E$12)+$E$14,DAY($E$12)),DATE(YEAR(C129),MONTH(C129)+1,DAY(C129)),""))</f>
      </c>
      <c r="D130" s="127">
        <f>IF(C130="","",IF(C131="","Schlussrate","Rate"))</f>
      </c>
      <c r="E130" s="100">
        <f>IF(C130="","",IF(K129&lt;$E$13+K129*$E$11/12,K129+K129*$E$11/12,IF(C131="",K129+K129*$E$11/12,$E$13)))</f>
      </c>
      <c r="F130" s="128"/>
      <c r="G130" s="129">
        <f>IF(C130="","",E130+F130)</f>
      </c>
      <c r="H130" s="130">
        <f>IF(C130="","",$E$11)</f>
      </c>
      <c r="I130" s="131">
        <f>IF(C130="","",K129*H130/12)</f>
      </c>
      <c r="J130" s="132">
        <f>IF(C130="","",E130+F130-I130)</f>
      </c>
      <c r="K130" s="133">
        <f>IF(C130="","",K129-J130)</f>
      </c>
      <c r="L130" s="32"/>
    </row>
    <row r="131" spans="1:12" ht="12.75">
      <c r="A131" s="32"/>
      <c r="B131" s="134" t="s">
        <v>143</v>
      </c>
      <c r="C131" s="126">
        <f>IF(C130="","",IF(DATE(YEAR(C130),MONTH(C130)+1,DAY(C130))&lt;=DATE(YEAR($E$12),MONTH($E$12)+$E$14,DAY($E$12)),DATE(YEAR(C130),MONTH(C130)+1,DAY(C130)),""))</f>
      </c>
      <c r="D131" s="127">
        <f>IF(C131="","",IF(C132="","Schlussrate","Rate"))</f>
      </c>
      <c r="E131" s="100">
        <f>IF(C131="","",IF(K130&lt;$E$13+K130*$E$11/12,K130+K130*$E$11/12,IF(C132="",K130+K130*$E$11/12,$E$13)))</f>
      </c>
      <c r="F131" s="128"/>
      <c r="G131" s="129">
        <f>IF(C131="","",E131+F131)</f>
      </c>
      <c r="H131" s="130">
        <f>IF(C131="","",$E$11)</f>
      </c>
      <c r="I131" s="131">
        <f>IF(C131="","",K130*H131/12)</f>
      </c>
      <c r="J131" s="132">
        <f>IF(C131="","",E131+F131-I131)</f>
      </c>
      <c r="K131" s="133">
        <f>IF(C131="","",K130-J131)</f>
      </c>
      <c r="L131" s="32"/>
    </row>
    <row r="132" spans="1:12" ht="12.75">
      <c r="A132" s="32"/>
      <c r="B132" s="134" t="s">
        <v>144</v>
      </c>
      <c r="C132" s="126">
        <f>IF(C131="","",IF(DATE(YEAR(C131),MONTH(C131)+1,DAY(C131))&lt;=DATE(YEAR($E$12),MONTH($E$12)+$E$14,DAY($E$12)),DATE(YEAR(C131),MONTH(C131)+1,DAY(C131)),""))</f>
      </c>
      <c r="D132" s="127">
        <f>IF(C132="","",IF(C133="","Schlussrate","Rate"))</f>
      </c>
      <c r="E132" s="100">
        <f>IF(C132="","",IF(K131&lt;$E$13+K131*$E$11/12,K131+K131*$E$11/12,IF(C133="",K131+K131*$E$11/12,$E$13)))</f>
      </c>
      <c r="F132" s="128"/>
      <c r="G132" s="129">
        <f>IF(C132="","",E132+F132)</f>
      </c>
      <c r="H132" s="130">
        <f>IF(C132="","",$E$11)</f>
      </c>
      <c r="I132" s="131">
        <f>IF(C132="","",K131*H132/12)</f>
      </c>
      <c r="J132" s="132">
        <f>IF(C132="","",E132+F132-I132)</f>
      </c>
      <c r="K132" s="133">
        <f>IF(C132="","",K131-J132)</f>
      </c>
      <c r="L132" s="32"/>
    </row>
    <row r="133" spans="1:12" ht="12.75">
      <c r="A133" s="32"/>
      <c r="B133" s="134" t="s">
        <v>145</v>
      </c>
      <c r="C133" s="126">
        <f>IF(C132="","",IF(DATE(YEAR(C132),MONTH(C132)+1,DAY(C132))&lt;=DATE(YEAR($E$12),MONTH($E$12)+$E$14,DAY($E$12)),DATE(YEAR(C132),MONTH(C132)+1,DAY(C132)),""))</f>
      </c>
      <c r="D133" s="127">
        <f>IF(C133="","",IF(C134="","Schlussrate","Rate"))</f>
      </c>
      <c r="E133" s="100">
        <f>IF(C133="","",IF(K132&lt;$E$13+K132*$E$11/12,K132+K132*$E$11/12,IF(C134="",K132+K132*$E$11/12,$E$13)))</f>
      </c>
      <c r="F133" s="128"/>
      <c r="G133" s="129">
        <f>IF(C133="","",E133+F133)</f>
      </c>
      <c r="H133" s="130">
        <f>IF(C133="","",$E$11)</f>
      </c>
      <c r="I133" s="131">
        <f>IF(C133="","",K132*H133/12)</f>
      </c>
      <c r="J133" s="132">
        <f>IF(C133="","",E133+F133-I133)</f>
      </c>
      <c r="K133" s="133">
        <f>IF(C133="","",K132-J133)</f>
      </c>
      <c r="L133" s="32"/>
    </row>
    <row r="134" spans="1:12" ht="12.75">
      <c r="A134" s="32"/>
      <c r="B134" s="134" t="s">
        <v>146</v>
      </c>
      <c r="C134" s="126">
        <f>IF(C133="","",IF(DATE(YEAR(C133),MONTH(C133)+1,DAY(C133))&lt;=DATE(YEAR($E$12),MONTH($E$12)+$E$14,DAY($E$12)),DATE(YEAR(C133),MONTH(C133)+1,DAY(C133)),""))</f>
      </c>
      <c r="D134" s="127">
        <f>IF(C134="","",IF(C135="","Schlussrate","Rate"))</f>
      </c>
      <c r="E134" s="100">
        <f>IF(C134="","",IF(K133&lt;$E$13+K133*$E$11/12,K133+K133*$E$11/12,IF(C135="",K133+K133*$E$11/12,$E$13)))</f>
      </c>
      <c r="F134" s="128"/>
      <c r="G134" s="129">
        <f>IF(C134="","",E134+F134)</f>
      </c>
      <c r="H134" s="130">
        <f>IF(C134="","",$E$11)</f>
      </c>
      <c r="I134" s="131">
        <f>IF(C134="","",K133*H134/12)</f>
      </c>
      <c r="J134" s="132">
        <f>IF(C134="","",E134+F134-I134)</f>
      </c>
      <c r="K134" s="133">
        <f>IF(C134="","",K133-J134)</f>
      </c>
      <c r="L134" s="32"/>
    </row>
    <row r="135" spans="1:12" ht="12.75">
      <c r="A135" s="32"/>
      <c r="B135" s="134" t="s">
        <v>147</v>
      </c>
      <c r="C135" s="126">
        <f>IF(C134="","",IF(DATE(YEAR(C134),MONTH(C134)+1,DAY(C134))&lt;=DATE(YEAR($E$12),MONTH($E$12)+$E$14,DAY($E$12)),DATE(YEAR(C134),MONTH(C134)+1,DAY(C134)),""))</f>
      </c>
      <c r="D135" s="127">
        <f>IF(C135="","",IF(C136="","Schlussrate","Rate"))</f>
      </c>
      <c r="E135" s="100">
        <f>IF(C135="","",IF(K134&lt;$E$13+K134*$E$11/12,K134+K134*$E$11/12,IF(C136="",K134+K134*$E$11/12,$E$13)))</f>
      </c>
      <c r="F135" s="128"/>
      <c r="G135" s="129">
        <f>IF(C135="","",E135+F135)</f>
      </c>
      <c r="H135" s="130">
        <f>IF(C135="","",$E$11)</f>
      </c>
      <c r="I135" s="131">
        <f>IF(C135="","",K134*H135/12)</f>
      </c>
      <c r="J135" s="132">
        <f>IF(C135="","",E135+F135-I135)</f>
      </c>
      <c r="K135" s="133">
        <f>IF(C135="","",K134-J135)</f>
      </c>
      <c r="L135" s="32"/>
    </row>
    <row r="136" spans="1:12" ht="12.75">
      <c r="A136" s="32"/>
      <c r="B136" s="134" t="s">
        <v>148</v>
      </c>
      <c r="C136" s="126">
        <f>IF(C135="","",IF(DATE(YEAR(C135),MONTH(C135)+1,DAY(C135))&lt;=DATE(YEAR($E$12),MONTH($E$12)+$E$14,DAY($E$12)),DATE(YEAR(C135),MONTH(C135)+1,DAY(C135)),""))</f>
      </c>
      <c r="D136" s="127">
        <f>IF(C136="","",IF(C137="","Schlussrate","Rate"))</f>
      </c>
      <c r="E136" s="100">
        <f>IF(C136="","",IF(K135&lt;$E$13+K135*$E$11/12,K135+K135*$E$11/12,IF(C137="",K135+K135*$E$11/12,$E$13)))</f>
      </c>
      <c r="F136" s="128"/>
      <c r="G136" s="129">
        <f>IF(C136="","",E136+F136)</f>
      </c>
      <c r="H136" s="130">
        <f>IF(C136="","",$E$11)</f>
      </c>
      <c r="I136" s="131">
        <f>IF(C136="","",K135*H136/12)</f>
      </c>
      <c r="J136" s="132">
        <f>IF(C136="","",E136+F136-I136)</f>
      </c>
      <c r="K136" s="133">
        <f>IF(C136="","",K135-J136)</f>
      </c>
      <c r="L136" s="32"/>
    </row>
    <row r="137" spans="1:12" ht="12.75">
      <c r="A137" s="32"/>
      <c r="B137" s="134" t="s">
        <v>149</v>
      </c>
      <c r="C137" s="126">
        <f>IF(C136="","",IF(DATE(YEAR(C136),MONTH(C136)+1,DAY(C136))&lt;=DATE(YEAR($E$12),MONTH($E$12)+$E$14,DAY($E$12)),DATE(YEAR(C136),MONTH(C136)+1,DAY(C136)),""))</f>
      </c>
      <c r="D137" s="127">
        <f>IF(C137="","",IF(C138="","Schlussrate","Rate"))</f>
      </c>
      <c r="E137" s="100">
        <f>IF(C137="","",IF(K136&lt;$E$13+K136*$E$11/12,K136+K136*$E$11/12,IF(C138="",K136+K136*$E$11/12,$E$13)))</f>
      </c>
      <c r="F137" s="128"/>
      <c r="G137" s="129">
        <f>IF(C137="","",E137+F137)</f>
      </c>
      <c r="H137" s="130">
        <f>IF(C137="","",$E$11)</f>
      </c>
      <c r="I137" s="131">
        <f>IF(C137="","",K136*H137/12)</f>
      </c>
      <c r="J137" s="132">
        <f>IF(C137="","",E137+F137-I137)</f>
      </c>
      <c r="K137" s="133">
        <f>IF(C137="","",K136-J137)</f>
      </c>
      <c r="L137" s="32"/>
    </row>
    <row r="138" spans="1:12" ht="12.75">
      <c r="A138" s="32"/>
      <c r="B138" s="134" t="s">
        <v>150</v>
      </c>
      <c r="C138" s="126">
        <f>IF(C137="","",IF(DATE(YEAR(C137),MONTH(C137)+1,DAY(C137))&lt;=DATE(YEAR($E$12),MONTH($E$12)+$E$14,DAY($E$12)),DATE(YEAR(C137),MONTH(C137)+1,DAY(C137)),""))</f>
      </c>
      <c r="D138" s="127">
        <f>IF(C138="","",IF(C139="","Schlussrate","Rate"))</f>
      </c>
      <c r="E138" s="100">
        <f>IF(C138="","",IF(K137&lt;$E$13+K137*$E$11/12,K137+K137*$E$11/12,IF(C139="",K137+K137*$E$11/12,$E$13)))</f>
      </c>
      <c r="F138" s="128"/>
      <c r="G138" s="129">
        <f>IF(C138="","",E138+F138)</f>
      </c>
      <c r="H138" s="130">
        <f>IF(C138="","",$E$11)</f>
      </c>
      <c r="I138" s="131">
        <f>IF(C138="","",K137*H138/12)</f>
      </c>
      <c r="J138" s="132">
        <f>IF(C138="","",E138+F138-I138)</f>
      </c>
      <c r="K138" s="133">
        <f>IF(C138="","",K137-J138)</f>
      </c>
      <c r="L138" s="32"/>
    </row>
    <row r="139" spans="1:12" ht="12.75">
      <c r="A139" s="32"/>
      <c r="B139" s="134" t="s">
        <v>151</v>
      </c>
      <c r="C139" s="126">
        <f>IF(C138="","",IF(DATE(YEAR(C138),MONTH(C138)+1,DAY(C138))&lt;=DATE(YEAR($E$12),MONTH($E$12)+$E$14,DAY($E$12)),DATE(YEAR(C138),MONTH(C138)+1,DAY(C138)),""))</f>
      </c>
      <c r="D139" s="127">
        <f>IF(C139="","",IF(C140="","Schlussrate","Rate"))</f>
      </c>
      <c r="E139" s="100">
        <f>IF(C139="","",IF(K138&lt;$E$13+K138*$E$11/12,K138+K138*$E$11/12,IF(C140="",K138+K138*$E$11/12,$E$13)))</f>
      </c>
      <c r="F139" s="128"/>
      <c r="G139" s="129">
        <f>IF(C139="","",E139+F139)</f>
      </c>
      <c r="H139" s="130">
        <f>IF(C139="","",$E$11)</f>
      </c>
      <c r="I139" s="131">
        <f>IF(C139="","",K138*H139/12)</f>
      </c>
      <c r="J139" s="132">
        <f>IF(C139="","",E139+F139-I139)</f>
      </c>
      <c r="K139" s="133">
        <f>IF(C139="","",K138-J139)</f>
      </c>
      <c r="L139" s="32"/>
    </row>
    <row r="140" spans="1:12" ht="12.75">
      <c r="A140" s="32"/>
      <c r="B140" s="134" t="s">
        <v>152</v>
      </c>
      <c r="C140" s="126">
        <f>IF(C139="","",IF(DATE(YEAR(C139),MONTH(C139)+1,DAY(C139))&lt;=DATE(YEAR($E$12),MONTH($E$12)+$E$14,DAY($E$12)),DATE(YEAR(C139),MONTH(C139)+1,DAY(C139)),""))</f>
      </c>
      <c r="D140" s="127">
        <f>IF(C140="","",IF(C141="","Schlussrate","Rate"))</f>
      </c>
      <c r="E140" s="100">
        <f>IF(C140="","",IF(K139&lt;$E$13+K139*$E$11/12,K139+K139*$E$11/12,IF(C141="",K139+K139*$E$11/12,$E$13)))</f>
      </c>
      <c r="F140" s="128"/>
      <c r="G140" s="129">
        <f>IF(C140="","",E140+F140)</f>
      </c>
      <c r="H140" s="130">
        <f>IF(C140="","",$E$11)</f>
      </c>
      <c r="I140" s="131">
        <f>IF(C140="","",K139*H140/12)</f>
      </c>
      <c r="J140" s="132">
        <f>IF(C140="","",E140+F140-I140)</f>
      </c>
      <c r="K140" s="133">
        <f>IF(C140="","",K139-J140)</f>
      </c>
      <c r="L140" s="32"/>
    </row>
    <row r="141" spans="1:12" ht="12.75">
      <c r="A141" s="32"/>
      <c r="B141" s="134" t="s">
        <v>153</v>
      </c>
      <c r="C141" s="126">
        <f>IF(C140="","",IF(DATE(YEAR(C140),MONTH(C140)+1,DAY(C140))&lt;=DATE(YEAR($E$12),MONTH($E$12)+$E$14,DAY($E$12)),DATE(YEAR(C140),MONTH(C140)+1,DAY(C140)),""))</f>
      </c>
      <c r="D141" s="127">
        <f>IF(C141="","",IF(C142="","Schlussrate","Rate"))</f>
      </c>
      <c r="E141" s="100">
        <f>IF(C141="","",IF(K140&lt;$E$13+K140*$E$11/12,K140+K140*$E$11/12,IF(C142="",K140+K140*$E$11/12,$E$13)))</f>
      </c>
      <c r="F141" s="128"/>
      <c r="G141" s="129">
        <f>IF(C141="","",E141+F141)</f>
      </c>
      <c r="H141" s="130">
        <f>IF(C141="","",$E$11)</f>
      </c>
      <c r="I141" s="131">
        <f>IF(C141="","",K140*H141/12)</f>
      </c>
      <c r="J141" s="132">
        <f>IF(C141="","",E141+F141-I141)</f>
      </c>
      <c r="K141" s="133">
        <f>IF(C141="","",K140-J141)</f>
      </c>
      <c r="L141" s="32"/>
    </row>
    <row r="142" spans="1:12" ht="12.75">
      <c r="A142" s="32"/>
      <c r="B142" s="134" t="s">
        <v>154</v>
      </c>
      <c r="C142" s="126">
        <f>IF(C141="","",IF(DATE(YEAR(C141),MONTH(C141)+1,DAY(C141))&lt;=DATE(YEAR($E$12),MONTH($E$12)+$E$14,DAY($E$12)),DATE(YEAR(C141),MONTH(C141)+1,DAY(C141)),""))</f>
      </c>
      <c r="D142" s="127">
        <f>IF(C142="","",IF(C143="","Schlussrate","Rate"))</f>
      </c>
      <c r="E142" s="100">
        <f>IF(C142="","",IF(K141&lt;$E$13+K141*$E$11/12,K141+K141*$E$11/12,IF(C143="",K141+K141*$E$11/12,$E$13)))</f>
      </c>
      <c r="F142" s="128"/>
      <c r="G142" s="129">
        <f>IF(C142="","",E142+F142)</f>
      </c>
      <c r="H142" s="130">
        <f>IF(C142="","",$E$11)</f>
      </c>
      <c r="I142" s="131">
        <f>IF(C142="","",K141*H142/12)</f>
      </c>
      <c r="J142" s="132">
        <f>IF(C142="","",E142+F142-I142)</f>
      </c>
      <c r="K142" s="133">
        <f>IF(C142="","",K141-J142)</f>
      </c>
      <c r="L142" s="32"/>
    </row>
    <row r="143" spans="1:12" ht="12.75">
      <c r="A143" s="32"/>
      <c r="B143" s="134" t="s">
        <v>155</v>
      </c>
      <c r="C143" s="126">
        <f>IF(C142="","",IF(DATE(YEAR(C142),MONTH(C142)+1,DAY(C142))&lt;=DATE(YEAR($E$12),MONTH($E$12)+$E$14,DAY($E$12)),DATE(YEAR(C142),MONTH(C142)+1,DAY(C142)),""))</f>
      </c>
      <c r="D143" s="127">
        <f>IF(C143="","",IF(C144="","Schlussrate","Rate"))</f>
      </c>
      <c r="E143" s="100">
        <f>IF(C143="","",IF(K142&lt;$E$13+K142*$E$11/12,K142+K142*$E$11/12,IF(C144="",K142+K142*$E$11/12,$E$13)))</f>
      </c>
      <c r="F143" s="128"/>
      <c r="G143" s="129">
        <f>IF(C143="","",E143+F143)</f>
      </c>
      <c r="H143" s="130">
        <f>IF(C143="","",$E$11)</f>
      </c>
      <c r="I143" s="131">
        <f>IF(C143="","",K142*H143/12)</f>
      </c>
      <c r="J143" s="132">
        <f>IF(C143="","",E143+F143-I143)</f>
      </c>
      <c r="K143" s="133">
        <f>IF(C143="","",K142-J143)</f>
      </c>
      <c r="L143" s="32"/>
    </row>
    <row r="144" spans="1:12" ht="12.75">
      <c r="A144" s="32"/>
      <c r="B144" s="134" t="s">
        <v>156</v>
      </c>
      <c r="C144" s="126">
        <f>IF(C143="","",IF(DATE(YEAR(C143),MONTH(C143)+1,DAY(C143))&lt;=DATE(YEAR($E$12),MONTH($E$12)+$E$14,DAY($E$12)),DATE(YEAR(C143),MONTH(C143)+1,DAY(C143)),""))</f>
      </c>
      <c r="D144" s="127">
        <f>IF(C144="","",IF(C145="","Schlussrate","Rate"))</f>
      </c>
      <c r="E144" s="100">
        <f>IF(C144="","",IF(K143&lt;$E$13+K143*$E$11/12,K143+K143*$E$11/12,IF(C145="",K143+K143*$E$11/12,$E$13)))</f>
      </c>
      <c r="F144" s="128"/>
      <c r="G144" s="129">
        <f>IF(C144="","",E144+F144)</f>
      </c>
      <c r="H144" s="130">
        <f>IF(C144="","",$E$11)</f>
      </c>
      <c r="I144" s="131">
        <f>IF(C144="","",K143*H144/12)</f>
      </c>
      <c r="J144" s="132">
        <f>IF(C144="","",E144+F144-I144)</f>
      </c>
      <c r="K144" s="133">
        <f>IF(C144="","",K143-J144)</f>
      </c>
      <c r="L144" s="32"/>
    </row>
    <row r="145" spans="1:12" ht="12.75">
      <c r="A145" s="32"/>
      <c r="B145" s="134" t="s">
        <v>157</v>
      </c>
      <c r="C145" s="126">
        <f>IF(C144="","",IF(DATE(YEAR(C144),MONTH(C144)+1,DAY(C144))&lt;=DATE(YEAR($E$12),MONTH($E$12)+$E$14,DAY($E$12)),DATE(YEAR(C144),MONTH(C144)+1,DAY(C144)),""))</f>
      </c>
      <c r="D145" s="127">
        <f>IF(C145="","",IF(C146="","Schlussrate","Rate"))</f>
      </c>
      <c r="E145" s="100">
        <f>IF(C145="","",IF(K144&lt;$E$13+K144*$E$11/12,K144+K144*$E$11/12,IF(C146="",K144+K144*$E$11/12,$E$13)))</f>
      </c>
      <c r="F145" s="128"/>
      <c r="G145" s="129">
        <f>IF(C145="","",E145+F145)</f>
      </c>
      <c r="H145" s="130">
        <f>IF(C145="","",$E$11)</f>
      </c>
      <c r="I145" s="131">
        <f>IF(C145="","",K144*H145/12)</f>
      </c>
      <c r="J145" s="132">
        <f>IF(C145="","",E145+F145-I145)</f>
      </c>
      <c r="K145" s="133">
        <f>IF(C145="","",K144-J145)</f>
      </c>
      <c r="L145" s="32"/>
    </row>
    <row r="146" spans="1:12" ht="12.75">
      <c r="A146" s="32"/>
      <c r="B146" s="134" t="s">
        <v>158</v>
      </c>
      <c r="C146" s="126">
        <f>IF(C145="","",IF(DATE(YEAR(C145),MONTH(C145)+1,DAY(C145))&lt;=DATE(YEAR($E$12),MONTH($E$12)+$E$14,DAY($E$12)),DATE(YEAR(C145),MONTH(C145)+1,DAY(C145)),""))</f>
      </c>
      <c r="D146" s="127">
        <f>IF(C146="","",IF(C147="","Schlussrate","Rate"))</f>
      </c>
      <c r="E146" s="100">
        <f>IF(C146="","",IF(K145&lt;$E$13+K145*$E$11/12,K145+K145*$E$11/12,IF(C147="",K145+K145*$E$11/12,$E$13)))</f>
      </c>
      <c r="F146" s="128"/>
      <c r="G146" s="129">
        <f>IF(C146="","",E146+F146)</f>
      </c>
      <c r="H146" s="130">
        <f>IF(C146="","",$E$11)</f>
      </c>
      <c r="I146" s="131">
        <f>IF(C146="","",K145*H146/12)</f>
      </c>
      <c r="J146" s="132">
        <f>IF(C146="","",E146+F146-I146)</f>
      </c>
      <c r="K146" s="133">
        <f>IF(C146="","",K145-J146)</f>
      </c>
      <c r="L146" s="32"/>
    </row>
    <row r="147" spans="1:12" ht="12.75">
      <c r="A147" s="32"/>
      <c r="B147" s="134" t="s">
        <v>159</v>
      </c>
      <c r="C147" s="126">
        <f>IF(C146="","",IF(DATE(YEAR(C146),MONTH(C146)+1,DAY(C146))&lt;=DATE(YEAR($E$12),MONTH($E$12)+$E$14,DAY($E$12)),DATE(YEAR(C146),MONTH(C146)+1,DAY(C146)),""))</f>
      </c>
      <c r="D147" s="127">
        <f>IF(C147="","",IF(C148="","Schlussrate","Rate"))</f>
      </c>
      <c r="E147" s="100">
        <f>IF(C147="","",IF(K146&lt;$E$13+K146*$E$11/12,K146+K146*$E$11/12,IF(C148="",K146+K146*$E$11/12,$E$13)))</f>
      </c>
      <c r="F147" s="128"/>
      <c r="G147" s="129">
        <f>IF(C147="","",E147+F147)</f>
      </c>
      <c r="H147" s="130">
        <f>IF(C147="","",$E$11)</f>
      </c>
      <c r="I147" s="131">
        <f>IF(C147="","",K146*H147/12)</f>
      </c>
      <c r="J147" s="132">
        <f>IF(C147="","",E147+F147-I147)</f>
      </c>
      <c r="K147" s="133">
        <f>IF(C147="","",K146-J147)</f>
      </c>
      <c r="L147" s="32"/>
    </row>
    <row r="148" spans="1:12" ht="12.75">
      <c r="A148" s="32"/>
      <c r="B148" s="134" t="s">
        <v>160</v>
      </c>
      <c r="C148" s="126">
        <f>IF(C147="","",IF(DATE(YEAR(C147),MONTH(C147)+1,DAY(C147))&lt;=DATE(YEAR($E$12),MONTH($E$12)+$E$14,DAY($E$12)),DATE(YEAR(C147),MONTH(C147)+1,DAY(C147)),""))</f>
      </c>
      <c r="D148" s="127">
        <f>IF(C148="","",IF(C149="","Schlussrate","Rate"))</f>
      </c>
      <c r="E148" s="100">
        <f>IF(C148="","",IF(K147&lt;$E$13+K147*$E$11/12,K147+K147*$E$11/12,IF(C149="",K147+K147*$E$11/12,$E$13)))</f>
      </c>
      <c r="F148" s="128"/>
      <c r="G148" s="129">
        <f>IF(C148="","",E148+F148)</f>
      </c>
      <c r="H148" s="130">
        <f>IF(C148="","",$E$11)</f>
      </c>
      <c r="I148" s="131">
        <f>IF(C148="","",K147*H148/12)</f>
      </c>
      <c r="J148" s="132">
        <f>IF(C148="","",E148+F148-I148)</f>
      </c>
      <c r="K148" s="133">
        <f>IF(C148="","",K147-J148)</f>
      </c>
      <c r="L148" s="32"/>
    </row>
    <row r="149" spans="1:12" ht="12.75">
      <c r="A149" s="32"/>
      <c r="B149" s="134" t="s">
        <v>161</v>
      </c>
      <c r="C149" s="126">
        <f>IF(C148="","",IF(DATE(YEAR(C148),MONTH(C148)+1,DAY(C148))&lt;=DATE(YEAR($E$12),MONTH($E$12)+$E$14,DAY($E$12)),DATE(YEAR(C148),MONTH(C148)+1,DAY(C148)),""))</f>
      </c>
      <c r="D149" s="127">
        <f>IF(C149="","",IF(C150="","Schlussrate","Rate"))</f>
      </c>
      <c r="E149" s="100">
        <f>IF(C149="","",IF(K148&lt;$E$13+K148*$E$11/12,K148+K148*$E$11/12,IF(C150="",K148+K148*$E$11/12,$E$13)))</f>
      </c>
      <c r="F149" s="128"/>
      <c r="G149" s="129">
        <f>IF(C149="","",E149+F149)</f>
      </c>
      <c r="H149" s="130">
        <f>IF(C149="","",$E$11)</f>
      </c>
      <c r="I149" s="131">
        <f>IF(C149="","",K148*H149/12)</f>
      </c>
      <c r="J149" s="132">
        <f>IF(C149="","",E149+F149-I149)</f>
      </c>
      <c r="K149" s="133">
        <f>IF(C149="","",K148-J149)</f>
      </c>
      <c r="L149" s="32"/>
    </row>
    <row r="150" spans="1:12" ht="12.75">
      <c r="A150" s="32"/>
      <c r="B150" s="134" t="s">
        <v>162</v>
      </c>
      <c r="C150" s="126">
        <f>IF(C149="","",IF(DATE(YEAR(C149),MONTH(C149)+1,DAY(C149))&lt;=DATE(YEAR($E$12),MONTH($E$12)+$E$14,DAY($E$12)),DATE(YEAR(C149),MONTH(C149)+1,DAY(C149)),""))</f>
      </c>
      <c r="D150" s="127">
        <f>IF(C150="","",IF(C151="","Schlussrate","Rate"))</f>
      </c>
      <c r="E150" s="100">
        <f>IF(C150="","",IF(K149&lt;$E$13+K149*$E$11/12,K149+K149*$E$11/12,IF(C151="",K149+K149*$E$11/12,$E$13)))</f>
      </c>
      <c r="F150" s="128"/>
      <c r="G150" s="129">
        <f>IF(C150="","",E150+F150)</f>
      </c>
      <c r="H150" s="130">
        <f>IF(C150="","",$E$11)</f>
      </c>
      <c r="I150" s="131">
        <f>IF(C150="","",K149*H150/12)</f>
      </c>
      <c r="J150" s="132">
        <f>IF(C150="","",E150+F150-I150)</f>
      </c>
      <c r="K150" s="133">
        <f>IF(C150="","",K149-J150)</f>
      </c>
      <c r="L150" s="32"/>
    </row>
    <row r="151" spans="1:12" ht="12.75">
      <c r="A151" s="32"/>
      <c r="B151" s="134" t="s">
        <v>163</v>
      </c>
      <c r="C151" s="126">
        <f>IF(C150="","",IF(DATE(YEAR(C150),MONTH(C150)+1,DAY(C150))&lt;=DATE(YEAR($E$12),MONTH($E$12)+$E$14,DAY($E$12)),DATE(YEAR(C150),MONTH(C150)+1,DAY(C150)),""))</f>
      </c>
      <c r="D151" s="127">
        <f>IF(C151="","",IF(C152="","Schlussrate","Rate"))</f>
      </c>
      <c r="E151" s="100">
        <f>IF(C151="","",IF(K150&lt;$E$13+K150*$E$11/12,K150+K150*$E$11/12,IF(C152="",K150+K150*$E$11/12,$E$13)))</f>
      </c>
      <c r="F151" s="128"/>
      <c r="G151" s="129">
        <f>IF(C151="","",E151+F151)</f>
      </c>
      <c r="H151" s="130">
        <f>IF(C151="","",$E$11)</f>
      </c>
      <c r="I151" s="131">
        <f>IF(C151="","",K150*H151/12)</f>
      </c>
      <c r="J151" s="132">
        <f>IF(C151="","",E151+F151-I151)</f>
      </c>
      <c r="K151" s="133">
        <f>IF(C151="","",K150-J151)</f>
      </c>
      <c r="L151" s="32"/>
    </row>
    <row r="152" spans="1:12" ht="12.75">
      <c r="A152" s="32"/>
      <c r="B152" s="134" t="s">
        <v>164</v>
      </c>
      <c r="C152" s="126">
        <f>IF(C151="","",IF(DATE(YEAR(C151),MONTH(C151)+1,DAY(C151))&lt;=DATE(YEAR($E$12),MONTH($E$12)+$E$14,DAY($E$12)),DATE(YEAR(C151),MONTH(C151)+1,DAY(C151)),""))</f>
      </c>
      <c r="D152" s="127">
        <f>IF(C152="","",IF(C153="","Schlussrate","Rate"))</f>
      </c>
      <c r="E152" s="100">
        <f>IF(C152="","",IF(K151&lt;$E$13+K151*$E$11/12,K151+K151*$E$11/12,IF(C153="",K151+K151*$E$11/12,$E$13)))</f>
      </c>
      <c r="F152" s="128"/>
      <c r="G152" s="129">
        <f>IF(C152="","",E152+F152)</f>
      </c>
      <c r="H152" s="130">
        <f>IF(C152="","",$E$11)</f>
      </c>
      <c r="I152" s="131">
        <f>IF(C152="","",K151*H152/12)</f>
      </c>
      <c r="J152" s="132">
        <f>IF(C152="","",E152+F152-I152)</f>
      </c>
      <c r="K152" s="133">
        <f>IF(C152="","",K151-J152)</f>
      </c>
      <c r="L152" s="32"/>
    </row>
    <row r="153" spans="1:12" ht="12.75">
      <c r="A153" s="32"/>
      <c r="B153" s="134" t="s">
        <v>165</v>
      </c>
      <c r="C153" s="126">
        <f>IF(C152="","",IF(DATE(YEAR(C152),MONTH(C152)+1,DAY(C152))&lt;=DATE(YEAR($E$12),MONTH($E$12)+$E$14,DAY($E$12)),DATE(YEAR(C152),MONTH(C152)+1,DAY(C152)),""))</f>
      </c>
      <c r="D153" s="127">
        <f>IF(C153="","",IF(C154="","Schlussrate","Rate"))</f>
      </c>
      <c r="E153" s="100">
        <f>IF(C153="","",IF(K152&lt;$E$13+K152*$E$11/12,K152+K152*$E$11/12,IF(C154="",K152+K152*$E$11/12,$E$13)))</f>
      </c>
      <c r="F153" s="128"/>
      <c r="G153" s="129">
        <f>IF(C153="","",E153+F153)</f>
      </c>
      <c r="H153" s="130">
        <f>IF(C153="","",$E$11)</f>
      </c>
      <c r="I153" s="131">
        <f>IF(C153="","",K152*H153/12)</f>
      </c>
      <c r="J153" s="132">
        <f>IF(C153="","",E153+F153-I153)</f>
      </c>
      <c r="K153" s="133">
        <f>IF(C153="","",K152-J153)</f>
      </c>
      <c r="L153" s="32"/>
    </row>
    <row r="154" spans="1:12" ht="12.75">
      <c r="A154" s="32"/>
      <c r="B154" s="134" t="s">
        <v>166</v>
      </c>
      <c r="C154" s="126">
        <f>IF(C153="","",IF(DATE(YEAR(C153),MONTH(C153)+1,DAY(C153))&lt;=DATE(YEAR($E$12),MONTH($E$12)+$E$14,DAY($E$12)),DATE(YEAR(C153),MONTH(C153)+1,DAY(C153)),""))</f>
      </c>
      <c r="D154" s="127">
        <f>IF(C154="","",IF(C155="","Schlussrate","Rate"))</f>
      </c>
      <c r="E154" s="100">
        <f>IF(C154="","",IF(K153&lt;$E$13+K153*$E$11/12,K153+K153*$E$11/12,IF(C155="",K153+K153*$E$11/12,$E$13)))</f>
      </c>
      <c r="F154" s="128"/>
      <c r="G154" s="129">
        <f>IF(C154="","",E154+F154)</f>
      </c>
      <c r="H154" s="130">
        <f>IF(C154="","",$E$11)</f>
      </c>
      <c r="I154" s="131">
        <f>IF(C154="","",K153*H154/12)</f>
      </c>
      <c r="J154" s="132">
        <f>IF(C154="","",E154+F154-I154)</f>
      </c>
      <c r="K154" s="133">
        <f>IF(C154="","",K153-J154)</f>
      </c>
      <c r="L154" s="32"/>
    </row>
    <row r="155" spans="1:12" ht="12.75">
      <c r="A155" s="32"/>
      <c r="B155" s="134" t="s">
        <v>167</v>
      </c>
      <c r="C155" s="126">
        <f>IF(C154="","",IF(DATE(YEAR(C154),MONTH(C154)+1,DAY(C154))&lt;=DATE(YEAR($E$12),MONTH($E$12)+$E$14,DAY($E$12)),DATE(YEAR(C154),MONTH(C154)+1,DAY(C154)),""))</f>
      </c>
      <c r="D155" s="127">
        <f>IF(C155="","",IF(C156="","Schlussrate","Rate"))</f>
      </c>
      <c r="E155" s="100">
        <f>IF(C155="","",IF(K154&lt;$E$13+K154*$E$11/12,K154+K154*$E$11/12,IF(C156="",K154+K154*$E$11/12,$E$13)))</f>
      </c>
      <c r="F155" s="128"/>
      <c r="G155" s="129">
        <f>IF(C155="","",E155+F155)</f>
      </c>
      <c r="H155" s="130">
        <f>IF(C155="","",$E$11)</f>
      </c>
      <c r="I155" s="131">
        <f>IF(C155="","",K154*H155/12)</f>
      </c>
      <c r="J155" s="132">
        <f>IF(C155="","",E155+F155-I155)</f>
      </c>
      <c r="K155" s="133">
        <f>IF(C155="","",K154-J155)</f>
      </c>
      <c r="L155" s="32"/>
    </row>
    <row r="156" spans="1:12" ht="12.75">
      <c r="A156" s="32"/>
      <c r="B156" s="134" t="s">
        <v>168</v>
      </c>
      <c r="C156" s="126">
        <f>IF(C155="","",IF(DATE(YEAR(C155),MONTH(C155)+1,DAY(C155))&lt;=DATE(YEAR($E$12),MONTH($E$12)+$E$14,DAY($E$12)),DATE(YEAR(C155),MONTH(C155)+1,DAY(C155)),""))</f>
      </c>
      <c r="D156" s="127">
        <f>IF(C156="","",IF(C157="","Schlussrate","Rate"))</f>
      </c>
      <c r="E156" s="100">
        <f>IF(C156="","",IF(K155&lt;$E$13+K155*$E$11/12,K155+K155*$E$11/12,IF(C157="",K155+K155*$E$11/12,$E$13)))</f>
      </c>
      <c r="F156" s="128"/>
      <c r="G156" s="129">
        <f>IF(C156="","",E156+F156)</f>
      </c>
      <c r="H156" s="130">
        <f>IF(C156="","",$E$11)</f>
      </c>
      <c r="I156" s="131">
        <f>IF(C156="","",K155*H156/12)</f>
      </c>
      <c r="J156" s="132">
        <f>IF(C156="","",E156+F156-I156)</f>
      </c>
      <c r="K156" s="133">
        <f>IF(C156="","",K155-J156)</f>
      </c>
      <c r="L156" s="32"/>
    </row>
    <row r="157" spans="1:12" ht="12.75">
      <c r="A157" s="32"/>
      <c r="B157" s="134" t="s">
        <v>169</v>
      </c>
      <c r="C157" s="126">
        <f>IF(C156="","",IF(DATE(YEAR(C156),MONTH(C156)+1,DAY(C156))&lt;=DATE(YEAR($E$12),MONTH($E$12)+$E$14,DAY($E$12)),DATE(YEAR(C156),MONTH(C156)+1,DAY(C156)),""))</f>
      </c>
      <c r="D157" s="127">
        <f>IF(C157="","",IF(C158="","Schlussrate","Rate"))</f>
      </c>
      <c r="E157" s="100">
        <f>IF(C157="","",IF(K156&lt;$E$13+K156*$E$11/12,K156+K156*$E$11/12,IF(C158="",K156+K156*$E$11/12,$E$13)))</f>
      </c>
      <c r="F157" s="128"/>
      <c r="G157" s="129">
        <f>IF(C157="","",E157+F157)</f>
      </c>
      <c r="H157" s="130">
        <f>IF(C157="","",$E$11)</f>
      </c>
      <c r="I157" s="131">
        <f>IF(C157="","",K156*H157/12)</f>
      </c>
      <c r="J157" s="132">
        <f>IF(C157="","",E157+F157-I157)</f>
      </c>
      <c r="K157" s="133">
        <f>IF(C157="","",K156-J157)</f>
      </c>
      <c r="L157" s="32"/>
    </row>
    <row r="158" spans="1:12" ht="12.75">
      <c r="A158" s="32"/>
      <c r="B158" s="134" t="s">
        <v>170</v>
      </c>
      <c r="C158" s="126">
        <f>IF(C157="","",IF(DATE(YEAR(C157),MONTH(C157)+1,DAY(C157))&lt;=DATE(YEAR($E$12),MONTH($E$12)+$E$14,DAY($E$12)),DATE(YEAR(C157),MONTH(C157)+1,DAY(C157)),""))</f>
      </c>
      <c r="D158" s="127">
        <f>IF(C158="","",IF(C159="","Schlussrate","Rate"))</f>
      </c>
      <c r="E158" s="100">
        <f>IF(C158="","",IF(K157&lt;$E$13+K157*$E$11/12,K157+K157*$E$11/12,IF(C159="",K157+K157*$E$11/12,$E$13)))</f>
      </c>
      <c r="F158" s="128"/>
      <c r="G158" s="129">
        <f>IF(C158="","",E158+F158)</f>
      </c>
      <c r="H158" s="130">
        <f>IF(C158="","",$E$11)</f>
      </c>
      <c r="I158" s="131">
        <f>IF(C158="","",K157*H158/12)</f>
      </c>
      <c r="J158" s="132">
        <f>IF(C158="","",E158+F158-I158)</f>
      </c>
      <c r="K158" s="133">
        <f>IF(C158="","",K157-J158)</f>
      </c>
      <c r="L158" s="32"/>
    </row>
    <row r="159" spans="1:12" ht="12.75">
      <c r="A159" s="32"/>
      <c r="B159" s="134" t="s">
        <v>171</v>
      </c>
      <c r="C159" s="126">
        <f>IF(C158="","",IF(DATE(YEAR(C158),MONTH(C158)+1,DAY(C158))&lt;=DATE(YEAR($E$12),MONTH($E$12)+$E$14,DAY($E$12)),DATE(YEAR(C158),MONTH(C158)+1,DAY(C158)),""))</f>
      </c>
      <c r="D159" s="127">
        <f>IF(C159="","",IF(C160="","Schlussrate","Rate"))</f>
      </c>
      <c r="E159" s="100">
        <f>IF(C159="","",IF(K158&lt;$E$13+K158*$E$11/12,K158+K158*$E$11/12,IF(C160="",K158+K158*$E$11/12,$E$13)))</f>
      </c>
      <c r="F159" s="128"/>
      <c r="G159" s="129">
        <f>IF(C159="","",E159+F159)</f>
      </c>
      <c r="H159" s="130">
        <f>IF(C159="","",$E$11)</f>
      </c>
      <c r="I159" s="131">
        <f>IF(C159="","",K158*H159/12)</f>
      </c>
      <c r="J159" s="132">
        <f>IF(C159="","",E159+F159-I159)</f>
      </c>
      <c r="K159" s="133">
        <f>IF(C159="","",K158-J159)</f>
      </c>
      <c r="L159" s="32"/>
    </row>
    <row r="160" spans="1:12" ht="12.75">
      <c r="A160" s="32"/>
      <c r="B160" s="134" t="s">
        <v>172</v>
      </c>
      <c r="C160" s="126">
        <f>IF(C159="","",IF(DATE(YEAR(C159),MONTH(C159)+1,DAY(C159))&lt;=DATE(YEAR($E$12),MONTH($E$12)+$E$14,DAY($E$12)),DATE(YEAR(C159),MONTH(C159)+1,DAY(C159)),""))</f>
      </c>
      <c r="D160" s="127">
        <f>IF(C160="","",IF(C161="","Schlussrate","Rate"))</f>
      </c>
      <c r="E160" s="100">
        <f>IF(C160="","",IF(K159&lt;$E$13+K159*$E$11/12,K159+K159*$E$11/12,IF(C161="",K159+K159*$E$11/12,$E$13)))</f>
      </c>
      <c r="F160" s="128"/>
      <c r="G160" s="129">
        <f>IF(C160="","",E160+F160)</f>
      </c>
      <c r="H160" s="130">
        <f>IF(C160="","",$E$11)</f>
      </c>
      <c r="I160" s="131">
        <f>IF(C160="","",K159*H160/12)</f>
      </c>
      <c r="J160" s="132">
        <f>IF(C160="","",E160+F160-I160)</f>
      </c>
      <c r="K160" s="133">
        <f>IF(C160="","",K159-J160)</f>
      </c>
      <c r="L160" s="32"/>
    </row>
    <row r="161" spans="1:12" ht="12.75">
      <c r="A161" s="32"/>
      <c r="B161" s="134" t="s">
        <v>173</v>
      </c>
      <c r="C161" s="126">
        <f>IF(C160="","",IF(DATE(YEAR(C160),MONTH(C160)+1,DAY(C160))&lt;=DATE(YEAR($E$12),MONTH($E$12)+$E$14,DAY($E$12)),DATE(YEAR(C160),MONTH(C160)+1,DAY(C160)),""))</f>
      </c>
      <c r="D161" s="127">
        <f>IF(C161="","",IF(C162="","Schlussrate","Rate"))</f>
      </c>
      <c r="E161" s="100">
        <f>IF(C161="","",IF(K160&lt;$E$13+K160*$E$11/12,K160+K160*$E$11/12,IF(C162="",K160+K160*$E$11/12,$E$13)))</f>
      </c>
      <c r="F161" s="128"/>
      <c r="G161" s="129">
        <f>IF(C161="","",E161+F161)</f>
      </c>
      <c r="H161" s="130">
        <f>IF(C161="","",$E$11)</f>
      </c>
      <c r="I161" s="131">
        <f>IF(C161="","",K160*H161/12)</f>
      </c>
      <c r="J161" s="132">
        <f>IF(C161="","",E161+F161-I161)</f>
      </c>
      <c r="K161" s="133">
        <f>IF(C161="","",K160-J161)</f>
      </c>
      <c r="L161" s="32"/>
    </row>
    <row r="162" spans="1:12" ht="12.75">
      <c r="A162" s="32"/>
      <c r="B162" s="134" t="s">
        <v>174</v>
      </c>
      <c r="C162" s="126">
        <f>IF(C161="","",IF(DATE(YEAR(C161),MONTH(C161)+1,DAY(C161))&lt;=DATE(YEAR($E$12),MONTH($E$12)+$E$14,DAY($E$12)),DATE(YEAR(C161),MONTH(C161)+1,DAY(C161)),""))</f>
      </c>
      <c r="D162" s="127">
        <f>IF(C162="","",IF(C163="","Schlussrate","Rate"))</f>
      </c>
      <c r="E162" s="100">
        <f>IF(C162="","",IF(K161&lt;$E$13+K161*$E$11/12,K161+K161*$E$11/12,IF(C163="",K161+K161*$E$11/12,$E$13)))</f>
      </c>
      <c r="F162" s="128"/>
      <c r="G162" s="129">
        <f>IF(C162="","",E162+F162)</f>
      </c>
      <c r="H162" s="130">
        <f>IF(C162="","",$E$11)</f>
      </c>
      <c r="I162" s="131">
        <f>IF(C162="","",K161*H162/12)</f>
      </c>
      <c r="J162" s="132">
        <f>IF(C162="","",E162+F162-I162)</f>
      </c>
      <c r="K162" s="133">
        <f>IF(C162="","",K161-J162)</f>
      </c>
      <c r="L162" s="32"/>
    </row>
    <row r="163" spans="1:12" ht="12.75">
      <c r="A163" s="32"/>
      <c r="B163" s="134" t="s">
        <v>175</v>
      </c>
      <c r="C163" s="126">
        <f>IF(C162="","",IF(DATE(YEAR(C162),MONTH(C162)+1,DAY(C162))&lt;=DATE(YEAR($E$12),MONTH($E$12)+$E$14,DAY($E$12)),DATE(YEAR(C162),MONTH(C162)+1,DAY(C162)),""))</f>
      </c>
      <c r="D163" s="127">
        <f>IF(C163="","",IF(C164="","Schlussrate","Rate"))</f>
      </c>
      <c r="E163" s="100">
        <f>IF(C163="","",IF(K162&lt;$E$13+K162*$E$11/12,K162+K162*$E$11/12,IF(C164="",K162+K162*$E$11/12,$E$13)))</f>
      </c>
      <c r="F163" s="128"/>
      <c r="G163" s="129">
        <f>IF(C163="","",E163+F163)</f>
      </c>
      <c r="H163" s="130">
        <f>IF(C163="","",$E$11)</f>
      </c>
      <c r="I163" s="131">
        <f>IF(C163="","",K162*H163/12)</f>
      </c>
      <c r="J163" s="132">
        <f>IF(C163="","",E163+F163-I163)</f>
      </c>
      <c r="K163" s="133">
        <f>IF(C163="","",K162-J163)</f>
      </c>
      <c r="L163" s="32"/>
    </row>
    <row r="164" spans="1:12" ht="12.75">
      <c r="A164" s="32"/>
      <c r="B164" s="134" t="s">
        <v>176</v>
      </c>
      <c r="C164" s="126">
        <f>IF(C163="","",IF(DATE(YEAR(C163),MONTH(C163)+1,DAY(C163))&lt;=DATE(YEAR($E$12),MONTH($E$12)+$E$14,DAY($E$12)),DATE(YEAR(C163),MONTH(C163)+1,DAY(C163)),""))</f>
      </c>
      <c r="D164" s="127">
        <f>IF(C164="","",IF(C165="","Schlussrate","Rate"))</f>
      </c>
      <c r="E164" s="100">
        <f>IF(C164="","",IF(K163&lt;$E$13+K163*$E$11/12,K163+K163*$E$11/12,IF(C165="",K163+K163*$E$11/12,$E$13)))</f>
      </c>
      <c r="F164" s="128"/>
      <c r="G164" s="129">
        <f>IF(C164="","",E164+F164)</f>
      </c>
      <c r="H164" s="130">
        <f>IF(C164="","",$E$11)</f>
      </c>
      <c r="I164" s="131">
        <f>IF(C164="","",K163*H164/12)</f>
      </c>
      <c r="J164" s="132">
        <f>IF(C164="","",E164+F164-I164)</f>
      </c>
      <c r="K164" s="133">
        <f>IF(C164="","",K163-J164)</f>
      </c>
      <c r="L164" s="32"/>
    </row>
    <row r="165" spans="1:12" ht="12.75">
      <c r="A165" s="32"/>
      <c r="B165" s="134" t="s">
        <v>177</v>
      </c>
      <c r="C165" s="126">
        <f>IF(C164="","",IF(DATE(YEAR(C164),MONTH(C164)+1,DAY(C164))&lt;=DATE(YEAR($E$12),MONTH($E$12)+$E$14,DAY($E$12)),DATE(YEAR(C164),MONTH(C164)+1,DAY(C164)),""))</f>
      </c>
      <c r="D165" s="127">
        <f>IF(C165="","",IF(C166="","Schlussrate","Rate"))</f>
      </c>
      <c r="E165" s="100">
        <f>IF(C165="","",IF(K164&lt;$E$13+K164*$E$11/12,K164+K164*$E$11/12,IF(C166="",K164+K164*$E$11/12,$E$13)))</f>
      </c>
      <c r="F165" s="128"/>
      <c r="G165" s="129">
        <f>IF(C165="","",E165+F165)</f>
      </c>
      <c r="H165" s="130">
        <f>IF(C165="","",$E$11)</f>
      </c>
      <c r="I165" s="131">
        <f>IF(C165="","",K164*H165/12)</f>
      </c>
      <c r="J165" s="132">
        <f>IF(C165="","",E165+F165-I165)</f>
      </c>
      <c r="K165" s="133">
        <f>IF(C165="","",K164-J165)</f>
      </c>
      <c r="L165" s="32"/>
    </row>
    <row r="166" spans="1:12" ht="12.75">
      <c r="A166" s="32"/>
      <c r="B166" s="134" t="s">
        <v>178</v>
      </c>
      <c r="C166" s="126">
        <f>IF(C165="","",IF(DATE(YEAR(C165),MONTH(C165)+1,DAY(C165))&lt;=DATE(YEAR($E$12),MONTH($E$12)+$E$14,DAY($E$12)),DATE(YEAR(C165),MONTH(C165)+1,DAY(C165)),""))</f>
      </c>
      <c r="D166" s="127">
        <f>IF(C166="","",IF(C167="","Schlussrate","Rate"))</f>
      </c>
      <c r="E166" s="100">
        <f>IF(C166="","",IF(K165&lt;$E$13+K165*$E$11/12,K165+K165*$E$11/12,IF(C167="",K165+K165*$E$11/12,$E$13)))</f>
      </c>
      <c r="F166" s="128"/>
      <c r="G166" s="129">
        <f>IF(C166="","",E166+F166)</f>
      </c>
      <c r="H166" s="130">
        <f>IF(C166="","",$E$11)</f>
      </c>
      <c r="I166" s="131">
        <f>IF(C166="","",K165*H166/12)</f>
      </c>
      <c r="J166" s="132">
        <f>IF(C166="","",E166+F166-I166)</f>
      </c>
      <c r="K166" s="133">
        <f>IF(C166="","",K165-J166)</f>
      </c>
      <c r="L166" s="32"/>
    </row>
    <row r="167" spans="1:12" ht="12.75">
      <c r="A167" s="32"/>
      <c r="B167" s="134" t="s">
        <v>179</v>
      </c>
      <c r="C167" s="126">
        <f>IF(C166="","",IF(DATE(YEAR(C166),MONTH(C166)+1,DAY(C166))&lt;=DATE(YEAR($E$12),MONTH($E$12)+$E$14,DAY($E$12)),DATE(YEAR(C166),MONTH(C166)+1,DAY(C166)),""))</f>
      </c>
      <c r="D167" s="127">
        <f>IF(C167="","",IF(C168="","Schlussrate","Rate"))</f>
      </c>
      <c r="E167" s="100">
        <f>IF(C167="","",IF(K166&lt;$E$13+K166*$E$11/12,K166+K166*$E$11/12,IF(C168="",K166+K166*$E$11/12,$E$13)))</f>
      </c>
      <c r="F167" s="128"/>
      <c r="G167" s="129">
        <f>IF(C167="","",E167+F167)</f>
      </c>
      <c r="H167" s="130">
        <f>IF(C167="","",$E$11)</f>
      </c>
      <c r="I167" s="131">
        <f>IF(C167="","",K166*H167/12)</f>
      </c>
      <c r="J167" s="132">
        <f>IF(C167="","",E167+F167-I167)</f>
      </c>
      <c r="K167" s="133">
        <f>IF(C167="","",K166-J167)</f>
      </c>
      <c r="L167" s="32"/>
    </row>
    <row r="168" spans="1:12" ht="12.75">
      <c r="A168" s="32"/>
      <c r="B168" s="134" t="s">
        <v>180</v>
      </c>
      <c r="C168" s="126">
        <f>IF(C167="","",IF(DATE(YEAR(C167),MONTH(C167)+1,DAY(C167))&lt;=DATE(YEAR($E$12),MONTH($E$12)+$E$14,DAY($E$12)),DATE(YEAR(C167),MONTH(C167)+1,DAY(C167)),""))</f>
      </c>
      <c r="D168" s="127">
        <f>IF(C168="","",IF(C169="","Schlussrate","Rate"))</f>
      </c>
      <c r="E168" s="100">
        <f>IF(C168="","",IF(K167&lt;$E$13+K167*$E$11/12,K167+K167*$E$11/12,IF(C169="",K167+K167*$E$11/12,$E$13)))</f>
      </c>
      <c r="F168" s="128"/>
      <c r="G168" s="129">
        <f>IF(C168="","",E168+F168)</f>
      </c>
      <c r="H168" s="130">
        <f>IF(C168="","",$E$11)</f>
      </c>
      <c r="I168" s="131">
        <f>IF(C168="","",K167*H168/12)</f>
      </c>
      <c r="J168" s="132">
        <f>IF(C168="","",E168+F168-I168)</f>
      </c>
      <c r="K168" s="133">
        <f>IF(C168="","",K167-J168)</f>
      </c>
      <c r="L168" s="32"/>
    </row>
    <row r="169" spans="1:12" ht="12.75">
      <c r="A169" s="32"/>
      <c r="B169" s="134" t="s">
        <v>181</v>
      </c>
      <c r="C169" s="126">
        <f>IF(C168="","",IF(DATE(YEAR(C168),MONTH(C168)+1,DAY(C168))&lt;=DATE(YEAR($E$12),MONTH($E$12)+$E$14,DAY($E$12)),DATE(YEAR(C168),MONTH(C168)+1,DAY(C168)),""))</f>
      </c>
      <c r="D169" s="127">
        <f>IF(C169="","",IF(C170="","Schlussrate","Rate"))</f>
      </c>
      <c r="E169" s="100">
        <f>IF(C169="","",IF(K168&lt;$E$13+K168*$E$11/12,K168+K168*$E$11/12,IF(C170="",K168+K168*$E$11/12,$E$13)))</f>
      </c>
      <c r="F169" s="128"/>
      <c r="G169" s="129">
        <f>IF(C169="","",E169+F169)</f>
      </c>
      <c r="H169" s="130">
        <f>IF(C169="","",$E$11)</f>
      </c>
      <c r="I169" s="131">
        <f>IF(C169="","",K168*H169/12)</f>
      </c>
      <c r="J169" s="132">
        <f>IF(C169="","",E169+F169-I169)</f>
      </c>
      <c r="K169" s="133">
        <f>IF(C169="","",K168-J169)</f>
      </c>
      <c r="L169" s="32"/>
    </row>
    <row r="170" spans="1:12" ht="12.75">
      <c r="A170" s="32"/>
      <c r="B170" s="134" t="s">
        <v>182</v>
      </c>
      <c r="C170" s="126">
        <f>IF(C169="","",IF(DATE(YEAR(C169),MONTH(C169)+1,DAY(C169))&lt;=DATE(YEAR($E$12),MONTH($E$12)+$E$14,DAY($E$12)),DATE(YEAR(C169),MONTH(C169)+1,DAY(C169)),""))</f>
      </c>
      <c r="D170" s="127">
        <f>IF(C170="","",IF(C171="","Schlussrate","Rate"))</f>
      </c>
      <c r="E170" s="100">
        <f>IF(C170="","",IF(K169&lt;$E$13+K169*$E$11/12,K169+K169*$E$11/12,IF(C171="",K169+K169*$E$11/12,$E$13)))</f>
      </c>
      <c r="F170" s="128"/>
      <c r="G170" s="129">
        <f>IF(C170="","",E170+F170)</f>
      </c>
      <c r="H170" s="130">
        <f>IF(C170="","",$E$11)</f>
      </c>
      <c r="I170" s="131">
        <f>IF(C170="","",K169*H170/12)</f>
      </c>
      <c r="J170" s="132">
        <f>IF(C170="","",E170+F170-I170)</f>
      </c>
      <c r="K170" s="133">
        <f>IF(C170="","",K169-J170)</f>
      </c>
      <c r="L170" s="32"/>
    </row>
    <row r="171" spans="1:12" ht="12.75">
      <c r="A171" s="32"/>
      <c r="B171" s="134" t="s">
        <v>183</v>
      </c>
      <c r="C171" s="126">
        <f>IF(C170="","",IF(DATE(YEAR(C170),MONTH(C170)+1,DAY(C170))&lt;=DATE(YEAR($E$12),MONTH($E$12)+$E$14,DAY($E$12)),DATE(YEAR(C170),MONTH(C170)+1,DAY(C170)),""))</f>
      </c>
      <c r="D171" s="127">
        <f>IF(C171="","",IF(C172="","Schlussrate","Rate"))</f>
      </c>
      <c r="E171" s="100">
        <f>IF(C171="","",IF(K170&lt;$E$13+K170*$E$11/12,K170+K170*$E$11/12,IF(C172="",K170+K170*$E$11/12,$E$13)))</f>
      </c>
      <c r="F171" s="128"/>
      <c r="G171" s="129">
        <f>IF(C171="","",E171+F171)</f>
      </c>
      <c r="H171" s="130">
        <f>IF(C171="","",$E$11)</f>
      </c>
      <c r="I171" s="131">
        <f>IF(C171="","",K170*H171/12)</f>
      </c>
      <c r="J171" s="132">
        <f>IF(C171="","",E171+F171-I171)</f>
      </c>
      <c r="K171" s="133">
        <f>IF(C171="","",K170-J171)</f>
      </c>
      <c r="L171" s="32"/>
    </row>
    <row r="172" spans="1:12" ht="12.75">
      <c r="A172" s="32"/>
      <c r="B172" s="134" t="s">
        <v>184</v>
      </c>
      <c r="C172" s="126">
        <f>IF(C171="","",IF(DATE(YEAR(C171),MONTH(C171)+1,DAY(C171))&lt;=DATE(YEAR($E$12),MONTH($E$12)+$E$14,DAY($E$12)),DATE(YEAR(C171),MONTH(C171)+1,DAY(C171)),""))</f>
      </c>
      <c r="D172" s="127">
        <f>IF(C172="","",IF(C173="","Schlussrate","Rate"))</f>
      </c>
      <c r="E172" s="100">
        <f>IF(C172="","",IF(K171&lt;$E$13+K171*$E$11/12,K171+K171*$E$11/12,IF(C173="",K171+K171*$E$11/12,$E$13)))</f>
      </c>
      <c r="F172" s="128"/>
      <c r="G172" s="129">
        <f>IF(C172="","",E172+F172)</f>
      </c>
      <c r="H172" s="130">
        <f>IF(C172="","",$E$11)</f>
      </c>
      <c r="I172" s="131">
        <f>IF(C172="","",K171*H172/12)</f>
      </c>
      <c r="J172" s="132">
        <f>IF(C172="","",E172+F172-I172)</f>
      </c>
      <c r="K172" s="133">
        <f>IF(C172="","",K171-J172)</f>
      </c>
      <c r="L172" s="32"/>
    </row>
    <row r="173" spans="1:12" ht="12.75">
      <c r="A173" s="32"/>
      <c r="B173" s="134" t="s">
        <v>185</v>
      </c>
      <c r="C173" s="126">
        <f>IF(C172="","",IF(DATE(YEAR(C172),MONTH(C172)+1,DAY(C172))&lt;=DATE(YEAR($E$12),MONTH($E$12)+$E$14,DAY($E$12)),DATE(YEAR(C172),MONTH(C172)+1,DAY(C172)),""))</f>
      </c>
      <c r="D173" s="127">
        <f>IF(C173="","",IF(C174="","Schlussrate","Rate"))</f>
      </c>
      <c r="E173" s="100">
        <f>IF(C173="","",IF(K172&lt;$E$13+K172*$E$11/12,K172+K172*$E$11/12,IF(C174="",K172+K172*$E$11/12,$E$13)))</f>
      </c>
      <c r="F173" s="128"/>
      <c r="G173" s="129">
        <f>IF(C173="","",E173+F173)</f>
      </c>
      <c r="H173" s="130">
        <f>IF(C173="","",$E$11)</f>
      </c>
      <c r="I173" s="131">
        <f>IF(C173="","",K172*H173/12)</f>
      </c>
      <c r="J173" s="132">
        <f>IF(C173="","",E173+F173-I173)</f>
      </c>
      <c r="K173" s="133">
        <f>IF(C173="","",K172-J173)</f>
      </c>
      <c r="L173" s="32"/>
    </row>
    <row r="174" spans="1:12" ht="12.75">
      <c r="A174" s="32"/>
      <c r="B174" s="134" t="s">
        <v>186</v>
      </c>
      <c r="C174" s="126">
        <f>IF(C173="","",IF(DATE(YEAR(C173),MONTH(C173)+1,DAY(C173))&lt;=DATE(YEAR($E$12),MONTH($E$12)+$E$14,DAY($E$12)),DATE(YEAR(C173),MONTH(C173)+1,DAY(C173)),""))</f>
      </c>
      <c r="D174" s="127">
        <f>IF(C174="","",IF(C175="","Schlussrate","Rate"))</f>
      </c>
      <c r="E174" s="100">
        <f>IF(C174="","",IF(K173&lt;$E$13+K173*$E$11/12,K173+K173*$E$11/12,IF(C175="",K173+K173*$E$11/12,$E$13)))</f>
      </c>
      <c r="F174" s="128"/>
      <c r="G174" s="129">
        <f>IF(C174="","",E174+F174)</f>
      </c>
      <c r="H174" s="130">
        <f>IF(C174="","",$E$11)</f>
      </c>
      <c r="I174" s="131">
        <f>IF(C174="","",K173*H174/12)</f>
      </c>
      <c r="J174" s="132">
        <f>IF(C174="","",E174+F174-I174)</f>
      </c>
      <c r="K174" s="133">
        <f>IF(C174="","",K173-J174)</f>
      </c>
      <c r="L174" s="32"/>
    </row>
    <row r="175" spans="1:12" ht="12.75">
      <c r="A175" s="32"/>
      <c r="B175" s="134" t="s">
        <v>187</v>
      </c>
      <c r="C175" s="126">
        <f>IF(C174="","",IF(DATE(YEAR(C174),MONTH(C174)+1,DAY(C174))&lt;=DATE(YEAR($E$12),MONTH($E$12)+$E$14,DAY($E$12)),DATE(YEAR(C174),MONTH(C174)+1,DAY(C174)),""))</f>
      </c>
      <c r="D175" s="127">
        <f>IF(C175="","",IF(C176="","Schlussrate","Rate"))</f>
      </c>
      <c r="E175" s="100">
        <f>IF(C175="","",IF(K174&lt;$E$13+K174*$E$11/12,K174+K174*$E$11/12,IF(C176="",K174+K174*$E$11/12,$E$13)))</f>
      </c>
      <c r="F175" s="128"/>
      <c r="G175" s="129">
        <f>IF(C175="","",E175+F175)</f>
      </c>
      <c r="H175" s="130">
        <f>IF(C175="","",$E$11)</f>
      </c>
      <c r="I175" s="131">
        <f>IF(C175="","",K174*H175/12)</f>
      </c>
      <c r="J175" s="132">
        <f>IF(C175="","",E175+F175-I175)</f>
      </c>
      <c r="K175" s="133">
        <f>IF(C175="","",K174-J175)</f>
      </c>
      <c r="L175" s="32"/>
    </row>
    <row r="176" spans="1:12" ht="12.75">
      <c r="A176" s="32"/>
      <c r="B176" s="134" t="s">
        <v>188</v>
      </c>
      <c r="C176" s="126">
        <f>IF(C175="","",IF(DATE(YEAR(C175),MONTH(C175)+1,DAY(C175))&lt;=DATE(YEAR($E$12),MONTH($E$12)+$E$14,DAY($E$12)),DATE(YEAR(C175),MONTH(C175)+1,DAY(C175)),""))</f>
      </c>
      <c r="D176" s="127">
        <f>IF(C176="","",IF(C177="","Schlussrate","Rate"))</f>
      </c>
      <c r="E176" s="100">
        <f>IF(C176="","",IF(K175&lt;$E$13+K175*$E$11/12,K175+K175*$E$11/12,IF(C177="",K175+K175*$E$11/12,$E$13)))</f>
      </c>
      <c r="F176" s="128"/>
      <c r="G176" s="129">
        <f>IF(C176="","",E176+F176)</f>
      </c>
      <c r="H176" s="130">
        <f>IF(C176="","",$E$11)</f>
      </c>
      <c r="I176" s="131">
        <f>IF(C176="","",K175*H176/12)</f>
      </c>
      <c r="J176" s="132">
        <f>IF(C176="","",E176+F176-I176)</f>
      </c>
      <c r="K176" s="133">
        <f>IF(C176="","",K175-J176)</f>
      </c>
      <c r="L176" s="32"/>
    </row>
    <row r="177" spans="1:12" ht="12.75">
      <c r="A177" s="32"/>
      <c r="B177" s="134" t="s">
        <v>189</v>
      </c>
      <c r="C177" s="126">
        <f>IF(C176="","",IF(DATE(YEAR(C176),MONTH(C176)+1,DAY(C176))&lt;=DATE(YEAR($E$12),MONTH($E$12)+$E$14,DAY($E$12)),DATE(YEAR(C176),MONTH(C176)+1,DAY(C176)),""))</f>
      </c>
      <c r="D177" s="127">
        <f>IF(C177="","",IF(C178="","Schlussrate","Rate"))</f>
      </c>
      <c r="E177" s="100">
        <f>IF(C177="","",IF(K176&lt;$E$13+K176*$E$11/12,K176+K176*$E$11/12,IF(C178="",K176+K176*$E$11/12,$E$13)))</f>
      </c>
      <c r="F177" s="128"/>
      <c r="G177" s="129">
        <f>IF(C177="","",E177+F177)</f>
      </c>
      <c r="H177" s="130">
        <f>IF(C177="","",$E$11)</f>
      </c>
      <c r="I177" s="131">
        <f>IF(C177="","",K176*H177/12)</f>
      </c>
      <c r="J177" s="132">
        <f>IF(C177="","",E177+F177-I177)</f>
      </c>
      <c r="K177" s="133">
        <f>IF(C177="","",K176-J177)</f>
      </c>
      <c r="L177" s="32"/>
    </row>
    <row r="178" spans="1:12" ht="12.75">
      <c r="A178" s="32"/>
      <c r="B178" s="134" t="s">
        <v>190</v>
      </c>
      <c r="C178" s="126">
        <f>IF(C177="","",IF(DATE(YEAR(C177),MONTH(C177)+1,DAY(C177))&lt;=DATE(YEAR($E$12),MONTH($E$12)+$E$14,DAY($E$12)),DATE(YEAR(C177),MONTH(C177)+1,DAY(C177)),""))</f>
      </c>
      <c r="D178" s="127">
        <f>IF(C178="","",IF(C179="","Schlussrate","Rate"))</f>
      </c>
      <c r="E178" s="100">
        <f>IF(C178="","",IF(K177&lt;$E$13+K177*$E$11/12,K177+K177*$E$11/12,IF(C179="",K177+K177*$E$11/12,$E$13)))</f>
      </c>
      <c r="F178" s="128"/>
      <c r="G178" s="129">
        <f>IF(C178="","",E178+F178)</f>
      </c>
      <c r="H178" s="130">
        <f>IF(C178="","",$E$11)</f>
      </c>
      <c r="I178" s="131">
        <f>IF(C178="","",K177*H178/12)</f>
      </c>
      <c r="J178" s="132">
        <f>IF(C178="","",E178+F178-I178)</f>
      </c>
      <c r="K178" s="133">
        <f>IF(C178="","",K177-J178)</f>
      </c>
      <c r="L178" s="32"/>
    </row>
    <row r="179" spans="1:12" ht="12.75">
      <c r="A179" s="32"/>
      <c r="B179" s="134" t="s">
        <v>191</v>
      </c>
      <c r="C179" s="126">
        <f>IF(C178="","",IF(DATE(YEAR(C178),MONTH(C178)+1,DAY(C178))&lt;=DATE(YEAR($E$12),MONTH($E$12)+$E$14,DAY($E$12)),DATE(YEAR(C178),MONTH(C178)+1,DAY(C178)),""))</f>
      </c>
      <c r="D179" s="127">
        <f>IF(C179="","",IF(C180="","Schlussrate","Rate"))</f>
      </c>
      <c r="E179" s="100">
        <f>IF(C179="","",IF(K178&lt;$E$13+K178*$E$11/12,K178+K178*$E$11/12,IF(C180="",K178+K178*$E$11/12,$E$13)))</f>
      </c>
      <c r="F179" s="128"/>
      <c r="G179" s="129">
        <f>IF(C179="","",E179+F179)</f>
      </c>
      <c r="H179" s="130">
        <f>IF(C179="","",$E$11)</f>
      </c>
      <c r="I179" s="131">
        <f>IF(C179="","",K178*H179/12)</f>
      </c>
      <c r="J179" s="132">
        <f>IF(C179="","",E179+F179-I179)</f>
      </c>
      <c r="K179" s="133">
        <f>IF(C179="","",K178-J179)</f>
      </c>
      <c r="L179" s="32"/>
    </row>
    <row r="180" spans="1:12" ht="12.75">
      <c r="A180" s="32"/>
      <c r="B180" s="134" t="s">
        <v>192</v>
      </c>
      <c r="C180" s="126">
        <f>IF(C179="","",IF(DATE(YEAR(C179),MONTH(C179)+1,DAY(C179))&lt;=DATE(YEAR($E$12),MONTH($E$12)+$E$14,DAY($E$12)),DATE(YEAR(C179),MONTH(C179)+1,DAY(C179)),""))</f>
      </c>
      <c r="D180" s="127">
        <f>IF(C180="","",IF(C181="","Schlussrate","Rate"))</f>
      </c>
      <c r="E180" s="100">
        <f>IF(C180="","",IF(K179&lt;$E$13+K179*$E$11/12,K179+K179*$E$11/12,IF(C181="",K179+K179*$E$11/12,$E$13)))</f>
      </c>
      <c r="F180" s="128"/>
      <c r="G180" s="129">
        <f>IF(C180="","",E180+F180)</f>
      </c>
      <c r="H180" s="130">
        <f>IF(C180="","",$E$11)</f>
      </c>
      <c r="I180" s="131">
        <f>IF(C180="","",K179*H180/12)</f>
      </c>
      <c r="J180" s="132">
        <f>IF(C180="","",E180+F180-I180)</f>
      </c>
      <c r="K180" s="133">
        <f>IF(C180="","",K179-J180)</f>
      </c>
      <c r="L180" s="32"/>
    </row>
    <row r="181" spans="1:12" ht="12.75">
      <c r="A181" s="32"/>
      <c r="B181" s="134" t="s">
        <v>193</v>
      </c>
      <c r="C181" s="126">
        <f>IF(C180="","",IF(DATE(YEAR(C180),MONTH(C180)+1,DAY(C180))&lt;=DATE(YEAR($E$12),MONTH($E$12)+$E$14,DAY($E$12)),DATE(YEAR(C180),MONTH(C180)+1,DAY(C180)),""))</f>
      </c>
      <c r="D181" s="127">
        <f>IF(C181="","",IF(C182="","Schlussrate","Rate"))</f>
      </c>
      <c r="E181" s="100">
        <f>IF(C181="","",IF(K180&lt;$E$13+K180*$E$11/12,K180+K180*$E$11/12,IF(C182="",K180+K180*$E$11/12,$E$13)))</f>
      </c>
      <c r="F181" s="128"/>
      <c r="G181" s="129">
        <f>IF(C181="","",E181+F181)</f>
      </c>
      <c r="H181" s="130">
        <f>IF(C181="","",$E$11)</f>
      </c>
      <c r="I181" s="131">
        <f>IF(C181="","",K180*H181/12)</f>
      </c>
      <c r="J181" s="132">
        <f>IF(C181="","",E181+F181-I181)</f>
      </c>
      <c r="K181" s="133">
        <f>IF(C181="","",K180-J181)</f>
      </c>
      <c r="L181" s="32"/>
    </row>
    <row r="182" spans="1:12" ht="12.75">
      <c r="A182" s="32"/>
      <c r="B182" s="134" t="s">
        <v>194</v>
      </c>
      <c r="C182" s="126">
        <f>IF(C181="","",IF(DATE(YEAR(C181),MONTH(C181)+1,DAY(C181))&lt;=DATE(YEAR($E$12),MONTH($E$12)+$E$14,DAY($E$12)),DATE(YEAR(C181),MONTH(C181)+1,DAY(C181)),""))</f>
      </c>
      <c r="D182" s="127">
        <f>IF(C182="","",IF(C183="","Schlussrate","Rate"))</f>
      </c>
      <c r="E182" s="100">
        <f>IF(C182="","",IF(K181&lt;$E$13+K181*$E$11/12,K181+K181*$E$11/12,IF(C183="",K181+K181*$E$11/12,$E$13)))</f>
      </c>
      <c r="F182" s="128"/>
      <c r="G182" s="129">
        <f>IF(C182="","",E182+F182)</f>
      </c>
      <c r="H182" s="130">
        <f>IF(C182="","",$E$11)</f>
      </c>
      <c r="I182" s="131">
        <f>IF(C182="","",K181*H182/12)</f>
      </c>
      <c r="J182" s="132">
        <f>IF(C182="","",E182+F182-I182)</f>
      </c>
      <c r="K182" s="133">
        <f>IF(C182="","",K181-J182)</f>
      </c>
      <c r="L182" s="32"/>
    </row>
    <row r="183" spans="1:12" ht="12.75">
      <c r="A183" s="32"/>
      <c r="B183" s="134" t="s">
        <v>195</v>
      </c>
      <c r="C183" s="126">
        <f>IF(C182="","",IF(DATE(YEAR(C182),MONTH(C182)+1,DAY(C182))&lt;=DATE(YEAR($E$12),MONTH($E$12)+$E$14,DAY($E$12)),DATE(YEAR(C182),MONTH(C182)+1,DAY(C182)),""))</f>
      </c>
      <c r="D183" s="127">
        <f>IF(C183="","",IF(C184="","Schlussrate","Rate"))</f>
      </c>
      <c r="E183" s="100">
        <f>IF(C183="","",IF(K182&lt;$E$13+K182*$E$11/12,K182+K182*$E$11/12,IF(C184="",K182+K182*$E$11/12,$E$13)))</f>
      </c>
      <c r="F183" s="128"/>
      <c r="G183" s="129">
        <f>IF(C183="","",E183+F183)</f>
      </c>
      <c r="H183" s="130">
        <f>IF(C183="","",$E$11)</f>
      </c>
      <c r="I183" s="131">
        <f>IF(C183="","",K182*H183/12)</f>
      </c>
      <c r="J183" s="132">
        <f>IF(C183="","",E183+F183-I183)</f>
      </c>
      <c r="K183" s="133">
        <f>IF(C183="","",K182-J183)</f>
      </c>
      <c r="L183" s="32"/>
    </row>
    <row r="184" spans="1:12" ht="12.75">
      <c r="A184" s="32"/>
      <c r="B184" s="134" t="s">
        <v>196</v>
      </c>
      <c r="C184" s="126">
        <f>IF(C183="","",IF(DATE(YEAR(C183),MONTH(C183)+1,DAY(C183))&lt;=DATE(YEAR($E$12),MONTH($E$12)+$E$14,DAY($E$12)),DATE(YEAR(C183),MONTH(C183)+1,DAY(C183)),""))</f>
      </c>
      <c r="D184" s="127">
        <f>IF(C184="","",IF(C185="","Schlussrate","Rate"))</f>
      </c>
      <c r="E184" s="100">
        <f>IF(C184="","",IF(K183&lt;$E$13+K183*$E$11/12,K183+K183*$E$11/12,IF(C185="",K183+K183*$E$11/12,$E$13)))</f>
      </c>
      <c r="F184" s="128"/>
      <c r="G184" s="129">
        <f>IF(C184="","",E184+F184)</f>
      </c>
      <c r="H184" s="130">
        <f>IF(C184="","",$E$11)</f>
      </c>
      <c r="I184" s="131">
        <f>IF(C184="","",K183*H184/12)</f>
      </c>
      <c r="J184" s="132">
        <f>IF(C184="","",E184+F184-I184)</f>
      </c>
      <c r="K184" s="133">
        <f>IF(C184="","",K183-J184)</f>
      </c>
      <c r="L184" s="32"/>
    </row>
    <row r="185" spans="1:12" ht="12.75">
      <c r="A185" s="32"/>
      <c r="B185" s="134" t="s">
        <v>197</v>
      </c>
      <c r="C185" s="126">
        <f>IF(C184="","",IF(DATE(YEAR(C184),MONTH(C184)+1,DAY(C184))&lt;=DATE(YEAR($E$12),MONTH($E$12)+$E$14,DAY($E$12)),DATE(YEAR(C184),MONTH(C184)+1,DAY(C184)),""))</f>
      </c>
      <c r="D185" s="127">
        <f>IF(C185="","",IF(C186="","Schlussrate","Rate"))</f>
      </c>
      <c r="E185" s="100">
        <f>IF(C185="","",IF(K184&lt;$E$13+K184*$E$11/12,K184+K184*$E$11/12,IF(C186="",K184+K184*$E$11/12,$E$13)))</f>
      </c>
      <c r="F185" s="128"/>
      <c r="G185" s="129">
        <f>IF(C185="","",E185+F185)</f>
      </c>
      <c r="H185" s="130">
        <f>IF(C185="","",$E$11)</f>
      </c>
      <c r="I185" s="131">
        <f>IF(C185="","",K184*H185/12)</f>
      </c>
      <c r="J185" s="132">
        <f>IF(C185="","",E185+F185-I185)</f>
      </c>
      <c r="K185" s="133">
        <f>IF(C185="","",K184-J185)</f>
      </c>
      <c r="L185" s="32"/>
    </row>
    <row r="186" spans="1:12" ht="12.75">
      <c r="A186" s="32"/>
      <c r="B186" s="134" t="s">
        <v>198</v>
      </c>
      <c r="C186" s="126">
        <f>IF(C185="","",IF(DATE(YEAR(C185),MONTH(C185)+1,DAY(C185))&lt;=DATE(YEAR($E$12),MONTH($E$12)+$E$14,DAY($E$12)),DATE(YEAR(C185),MONTH(C185)+1,DAY(C185)),""))</f>
      </c>
      <c r="D186" s="127">
        <f>IF(C186="","",IF(C187="","Schlussrate","Rate"))</f>
      </c>
      <c r="E186" s="100">
        <f>IF(C186="","",IF(K185&lt;$E$13+K185*$E$11/12,K185+K185*$E$11/12,IF(C187="",K185+K185*$E$11/12,$E$13)))</f>
      </c>
      <c r="F186" s="128"/>
      <c r="G186" s="129">
        <f>IF(C186="","",E186+F186)</f>
      </c>
      <c r="H186" s="130">
        <f>IF(C186="","",$E$11)</f>
      </c>
      <c r="I186" s="131">
        <f>IF(C186="","",K185*H186/12)</f>
      </c>
      <c r="J186" s="132">
        <f>IF(C186="","",E186+F186-I186)</f>
      </c>
      <c r="K186" s="133">
        <f>IF(C186="","",K185-J186)</f>
      </c>
      <c r="L186" s="32"/>
    </row>
    <row r="187" spans="1:12" ht="12.75">
      <c r="A187" s="32"/>
      <c r="B187" s="134" t="s">
        <v>199</v>
      </c>
      <c r="C187" s="126">
        <f>IF(C186="","",IF(DATE(YEAR(C186),MONTH(C186)+1,DAY(C186))&lt;=DATE(YEAR($E$12),MONTH($E$12)+$E$14,DAY($E$12)),DATE(YEAR(C186),MONTH(C186)+1,DAY(C186)),""))</f>
      </c>
      <c r="D187" s="127">
        <f>IF(C187="","",IF(C188="","Schlussrate","Rate"))</f>
      </c>
      <c r="E187" s="100">
        <f>IF(C187="","",IF(K186&lt;$E$13+K186*$E$11/12,K186+K186*$E$11/12,IF(C188="",K186+K186*$E$11/12,$E$13)))</f>
      </c>
      <c r="F187" s="128"/>
      <c r="G187" s="129">
        <f>IF(C187="","",E187+F187)</f>
      </c>
      <c r="H187" s="130">
        <f>IF(C187="","",$E$11)</f>
      </c>
      <c r="I187" s="131">
        <f>IF(C187="","",K186*H187/12)</f>
      </c>
      <c r="J187" s="132">
        <f>IF(C187="","",E187+F187-I187)</f>
      </c>
      <c r="K187" s="133">
        <f>IF(C187="","",K186-J187)</f>
      </c>
      <c r="L187" s="32"/>
    </row>
    <row r="188" spans="1:12" ht="12.75">
      <c r="A188" s="32"/>
      <c r="B188" s="134" t="s">
        <v>200</v>
      </c>
      <c r="C188" s="126">
        <f>IF(C187="","",IF(DATE(YEAR(C187),MONTH(C187)+1,DAY(C187))&lt;=DATE(YEAR($E$12),MONTH($E$12)+$E$14,DAY($E$12)),DATE(YEAR(C187),MONTH(C187)+1,DAY(C187)),""))</f>
      </c>
      <c r="D188" s="127">
        <f>IF(C188="","",IF(C189="","Schlussrate","Rate"))</f>
      </c>
      <c r="E188" s="100">
        <f>IF(C188="","",IF(K187&lt;$E$13+K187*$E$11/12,K187+K187*$E$11/12,IF(C189="",K187+K187*$E$11/12,$E$13)))</f>
      </c>
      <c r="F188" s="128"/>
      <c r="G188" s="129">
        <f>IF(C188="","",E188+F188)</f>
      </c>
      <c r="H188" s="130">
        <f>IF(C188="","",$E$11)</f>
      </c>
      <c r="I188" s="131">
        <f>IF(C188="","",K187*H188/12)</f>
      </c>
      <c r="J188" s="132">
        <f>IF(C188="","",E188+F188-I188)</f>
      </c>
      <c r="K188" s="133">
        <f>IF(C188="","",K187-J188)</f>
      </c>
      <c r="L188" s="32"/>
    </row>
    <row r="189" spans="1:12" ht="12.75">
      <c r="A189" s="32"/>
      <c r="B189" s="134" t="s">
        <v>201</v>
      </c>
      <c r="C189" s="126">
        <f>IF(C188="","",IF(DATE(YEAR(C188),MONTH(C188)+1,DAY(C188))&lt;=DATE(YEAR($E$12),MONTH($E$12)+$E$14,DAY($E$12)),DATE(YEAR(C188),MONTH(C188)+1,DAY(C188)),""))</f>
      </c>
      <c r="D189" s="127">
        <f>IF(C189="","",IF(C190="","Schlussrate","Rate"))</f>
      </c>
      <c r="E189" s="100">
        <f>IF(C189="","",IF(K188&lt;$E$13+K188*$E$11/12,K188+K188*$E$11/12,IF(C190="",K188+K188*$E$11/12,$E$13)))</f>
      </c>
      <c r="F189" s="128"/>
      <c r="G189" s="129">
        <f>IF(C189="","",E189+F189)</f>
      </c>
      <c r="H189" s="130">
        <f>IF(C189="","",$E$11)</f>
      </c>
      <c r="I189" s="131">
        <f>IF(C189="","",K188*H189/12)</f>
      </c>
      <c r="J189" s="132">
        <f>IF(C189="","",E189+F189-I189)</f>
      </c>
      <c r="K189" s="133">
        <f>IF(C189="","",K188-J189)</f>
      </c>
      <c r="L189" s="32"/>
    </row>
    <row r="190" spans="1:12" ht="12.75">
      <c r="A190" s="32"/>
      <c r="B190" s="134" t="s">
        <v>202</v>
      </c>
      <c r="C190" s="126">
        <f>IF(C189="","",IF(DATE(YEAR(C189),MONTH(C189)+1,DAY(C189))&lt;=DATE(YEAR($E$12),MONTH($E$12)+$E$14,DAY($E$12)),DATE(YEAR(C189),MONTH(C189)+1,DAY(C189)),""))</f>
      </c>
      <c r="D190" s="127">
        <f>IF(C190="","",IF(C191="","Schlussrate","Rate"))</f>
      </c>
      <c r="E190" s="100">
        <f>IF(C190="","",IF(K189&lt;$E$13+K189*$E$11/12,K189+K189*$E$11/12,IF(C191="",K189+K189*$E$11/12,$E$13)))</f>
      </c>
      <c r="F190" s="128"/>
      <c r="G190" s="129">
        <f>IF(C190="","",E190+F190)</f>
      </c>
      <c r="H190" s="130">
        <f>IF(C190="","",$E$11)</f>
      </c>
      <c r="I190" s="131">
        <f>IF(C190="","",K189*H190/12)</f>
      </c>
      <c r="J190" s="132">
        <f>IF(C190="","",E190+F190-I190)</f>
      </c>
      <c r="K190" s="133">
        <f>IF(C190="","",K189-J190)</f>
      </c>
      <c r="L190" s="32"/>
    </row>
    <row r="191" spans="1:12" ht="12.75">
      <c r="A191" s="32"/>
      <c r="B191" s="134" t="s">
        <v>203</v>
      </c>
      <c r="C191" s="126">
        <f>IF(C190="","",IF(DATE(YEAR(C190),MONTH(C190)+1,DAY(C190))&lt;=DATE(YEAR($E$12),MONTH($E$12)+$E$14,DAY($E$12)),DATE(YEAR(C190),MONTH(C190)+1,DAY(C190)),""))</f>
      </c>
      <c r="D191" s="127">
        <f>IF(C191="","",IF(C192="","Schlussrate","Rate"))</f>
      </c>
      <c r="E191" s="100">
        <f>IF(C191="","",IF(K190&lt;$E$13+K190*$E$11/12,K190+K190*$E$11/12,IF(C192="",K190+K190*$E$11/12,$E$13)))</f>
      </c>
      <c r="F191" s="128"/>
      <c r="G191" s="129">
        <f>IF(C191="","",E191+F191)</f>
      </c>
      <c r="H191" s="130">
        <f>IF(C191="","",$E$11)</f>
      </c>
      <c r="I191" s="131">
        <f>IF(C191="","",K190*H191/12)</f>
      </c>
      <c r="J191" s="132">
        <f>IF(C191="","",E191+F191-I191)</f>
      </c>
      <c r="K191" s="133">
        <f>IF(C191="","",K190-J191)</f>
      </c>
      <c r="L191" s="32"/>
    </row>
    <row r="192" spans="1:12" ht="12.75">
      <c r="A192" s="32"/>
      <c r="B192" s="134" t="s">
        <v>204</v>
      </c>
      <c r="C192" s="126">
        <f>IF(C191="","",IF(DATE(YEAR(C191),MONTH(C191)+1,DAY(C191))&lt;=DATE(YEAR($E$12),MONTH($E$12)+$E$14,DAY($E$12)),DATE(YEAR(C191),MONTH(C191)+1,DAY(C191)),""))</f>
      </c>
      <c r="D192" s="127">
        <f>IF(C192="","",IF(C193="","Schlussrate","Rate"))</f>
      </c>
      <c r="E192" s="100">
        <f>IF(C192="","",IF(K191&lt;$E$13+K191*$E$11/12,K191+K191*$E$11/12,IF(C193="",K191+K191*$E$11/12,$E$13)))</f>
      </c>
      <c r="F192" s="128"/>
      <c r="G192" s="129">
        <f>IF(C192="","",E192+F192)</f>
      </c>
      <c r="H192" s="130">
        <f>IF(C192="","",$E$11)</f>
      </c>
      <c r="I192" s="131">
        <f>IF(C192="","",K191*H192/12)</f>
      </c>
      <c r="J192" s="132">
        <f>IF(C192="","",E192+F192-I192)</f>
      </c>
      <c r="K192" s="133">
        <f>IF(C192="","",K191-J192)</f>
      </c>
      <c r="L192" s="32"/>
    </row>
    <row r="193" spans="1:12" ht="12.75">
      <c r="A193" s="32"/>
      <c r="B193" s="134" t="s">
        <v>205</v>
      </c>
      <c r="C193" s="126">
        <f>IF(C192="","",IF(DATE(YEAR(C192),MONTH(C192)+1,DAY(C192))&lt;=DATE(YEAR($E$12),MONTH($E$12)+$E$14,DAY($E$12)),DATE(YEAR(C192),MONTH(C192)+1,DAY(C192)),""))</f>
      </c>
      <c r="D193" s="127">
        <f>IF(C193="","",IF(C194="","Schlussrate","Rate"))</f>
      </c>
      <c r="E193" s="100">
        <f>IF(C193="","",IF(K192&lt;$E$13+K192*$E$11/12,K192+K192*$E$11/12,IF(C194="",K192+K192*$E$11/12,$E$13)))</f>
      </c>
      <c r="F193" s="128"/>
      <c r="G193" s="129">
        <f>IF(C193="","",E193+F193)</f>
      </c>
      <c r="H193" s="130">
        <f>IF(C193="","",$E$11)</f>
      </c>
      <c r="I193" s="131">
        <f>IF(C193="","",K192*H193/12)</f>
      </c>
      <c r="J193" s="132">
        <f>IF(C193="","",E193+F193-I193)</f>
      </c>
      <c r="K193" s="133">
        <f>IF(C193="","",K192-J193)</f>
      </c>
      <c r="L193" s="32"/>
    </row>
    <row r="194" spans="1:12" ht="12.75">
      <c r="A194" s="32"/>
      <c r="B194" s="134" t="s">
        <v>206</v>
      </c>
      <c r="C194" s="126">
        <f>IF(C193="","",IF(DATE(YEAR(C193),MONTH(C193)+1,DAY(C193))&lt;=DATE(YEAR($E$12),MONTH($E$12)+$E$14,DAY($E$12)),DATE(YEAR(C193),MONTH(C193)+1,DAY(C193)),""))</f>
      </c>
      <c r="D194" s="127">
        <f>IF(C194="","",IF(C195="","Schlussrate","Rate"))</f>
      </c>
      <c r="E194" s="100">
        <f>IF(C194="","",IF(K193&lt;$E$13+K193*$E$11/12,K193+K193*$E$11/12,IF(C195="",K193+K193*$E$11/12,$E$13)))</f>
      </c>
      <c r="F194" s="128"/>
      <c r="G194" s="129">
        <f>IF(C194="","",E194+F194)</f>
      </c>
      <c r="H194" s="130">
        <f>IF(C194="","",$E$11)</f>
      </c>
      <c r="I194" s="131">
        <f>IF(C194="","",K193*H194/12)</f>
      </c>
      <c r="J194" s="132">
        <f>IF(C194="","",E194+F194-I194)</f>
      </c>
      <c r="K194" s="133">
        <f>IF(C194="","",K193-J194)</f>
      </c>
      <c r="L194" s="32"/>
    </row>
    <row r="195" spans="1:12" ht="12.75">
      <c r="A195" s="32"/>
      <c r="B195" s="134" t="s">
        <v>207</v>
      </c>
      <c r="C195" s="126">
        <f>IF(C194="","",IF(DATE(YEAR(C194),MONTH(C194)+1,DAY(C194))&lt;=DATE(YEAR($E$12),MONTH($E$12)+$E$14,DAY($E$12)),DATE(YEAR(C194),MONTH(C194)+1,DAY(C194)),""))</f>
      </c>
      <c r="D195" s="127">
        <f>IF(C195="","",IF(C196="","Schlussrate","Rate"))</f>
      </c>
      <c r="E195" s="100">
        <f>IF(C195="","",IF(K194&lt;$E$13+K194*$E$11/12,K194+K194*$E$11/12,IF(C196="",K194+K194*$E$11/12,$E$13)))</f>
      </c>
      <c r="F195" s="128"/>
      <c r="G195" s="129">
        <f>IF(C195="","",E195+F195)</f>
      </c>
      <c r="H195" s="130">
        <f>IF(C195="","",$E$11)</f>
      </c>
      <c r="I195" s="131">
        <f>IF(C195="","",K194*H195/12)</f>
      </c>
      <c r="J195" s="132">
        <f>IF(C195="","",E195+F195-I195)</f>
      </c>
      <c r="K195" s="133">
        <f>IF(C195="","",K194-J195)</f>
      </c>
      <c r="L195" s="32"/>
    </row>
    <row r="196" spans="1:12" ht="12.75">
      <c r="A196" s="32"/>
      <c r="B196" s="134" t="s">
        <v>208</v>
      </c>
      <c r="C196" s="126">
        <f>IF(C195="","",IF(DATE(YEAR(C195),MONTH(C195)+1,DAY(C195))&lt;=DATE(YEAR($E$12),MONTH($E$12)+$E$14,DAY($E$12)),DATE(YEAR(C195),MONTH(C195)+1,DAY(C195)),""))</f>
      </c>
      <c r="D196" s="127">
        <f>IF(C196="","",IF(C197="","Schlussrate","Rate"))</f>
      </c>
      <c r="E196" s="100">
        <f>IF(C196="","",IF(K195&lt;$E$13+K195*$E$11/12,K195+K195*$E$11/12,IF(C197="",K195+K195*$E$11/12,$E$13)))</f>
      </c>
      <c r="F196" s="128"/>
      <c r="G196" s="129">
        <f>IF(C196="","",E196+F196)</f>
      </c>
      <c r="H196" s="130">
        <f>IF(C196="","",$E$11)</f>
      </c>
      <c r="I196" s="131">
        <f>IF(C196="","",K195*H196/12)</f>
      </c>
      <c r="J196" s="132">
        <f>IF(C196="","",E196+F196-I196)</f>
      </c>
      <c r="K196" s="133">
        <f>IF(C196="","",K195-J196)</f>
      </c>
      <c r="L196" s="32"/>
    </row>
    <row r="197" spans="1:12" ht="12.75">
      <c r="A197" s="32"/>
      <c r="B197" s="134" t="s">
        <v>209</v>
      </c>
      <c r="C197" s="126">
        <f>IF(C196="","",IF(DATE(YEAR(C196),MONTH(C196)+1,DAY(C196))&lt;=DATE(YEAR($E$12),MONTH($E$12)+$E$14,DAY($E$12)),DATE(YEAR(C196),MONTH(C196)+1,DAY(C196)),""))</f>
      </c>
      <c r="D197" s="127">
        <f>IF(C197="","",IF(C198="","Schlussrate","Rate"))</f>
      </c>
      <c r="E197" s="100">
        <f>IF(C197="","",IF(K196&lt;$E$13+K196*$E$11/12,K196+K196*$E$11/12,IF(C198="",K196+K196*$E$11/12,$E$13)))</f>
      </c>
      <c r="F197" s="128"/>
      <c r="G197" s="129">
        <f>IF(C197="","",E197+F197)</f>
      </c>
      <c r="H197" s="130">
        <f>IF(C197="","",$E$11)</f>
      </c>
      <c r="I197" s="131">
        <f>IF(C197="","",K196*H197/12)</f>
      </c>
      <c r="J197" s="132">
        <f>IF(C197="","",E197+F197-I197)</f>
      </c>
      <c r="K197" s="133">
        <f>IF(C197="","",K196-J197)</f>
      </c>
      <c r="L197" s="32"/>
    </row>
    <row r="198" spans="1:12" ht="12.75">
      <c r="A198" s="32"/>
      <c r="B198" s="134" t="s">
        <v>210</v>
      </c>
      <c r="C198" s="126">
        <f>IF(C197="","",IF(DATE(YEAR(C197),MONTH(C197)+1,DAY(C197))&lt;=DATE(YEAR($E$12),MONTH($E$12)+$E$14,DAY($E$12)),DATE(YEAR(C197),MONTH(C197)+1,DAY(C197)),""))</f>
      </c>
      <c r="D198" s="127">
        <f>IF(C198="","",IF(C199="","Schlussrate","Rate"))</f>
      </c>
      <c r="E198" s="100">
        <f>IF(C198="","",IF(K197&lt;$E$13+K197*$E$11/12,K197+K197*$E$11/12,IF(C199="",K197+K197*$E$11/12,$E$13)))</f>
      </c>
      <c r="F198" s="128"/>
      <c r="G198" s="129">
        <f>IF(C198="","",E198+F198)</f>
      </c>
      <c r="H198" s="130">
        <f>IF(C198="","",$E$11)</f>
      </c>
      <c r="I198" s="131">
        <f>IF(C198="","",K197*H198/12)</f>
      </c>
      <c r="J198" s="132">
        <f>IF(C198="","",E198+F198-I198)</f>
      </c>
      <c r="K198" s="133">
        <f>IF(C198="","",K197-J198)</f>
      </c>
      <c r="L198" s="32"/>
    </row>
    <row r="199" spans="1:12" ht="12.75">
      <c r="A199" s="32"/>
      <c r="B199" s="134" t="s">
        <v>211</v>
      </c>
      <c r="C199" s="126">
        <f>IF(C198="","",IF(DATE(YEAR(C198),MONTH(C198)+1,DAY(C198))&lt;=DATE(YEAR($E$12),MONTH($E$12)+$E$14,DAY($E$12)),DATE(YEAR(C198),MONTH(C198)+1,DAY(C198)),""))</f>
      </c>
      <c r="D199" s="127">
        <f>IF(C199="","",IF(C200="","Schlussrate","Rate"))</f>
      </c>
      <c r="E199" s="100">
        <f>IF(C199="","",IF(K198&lt;$E$13+K198*$E$11/12,K198+K198*$E$11/12,IF(C200="",K198+K198*$E$11/12,$E$13)))</f>
      </c>
      <c r="F199" s="128"/>
      <c r="G199" s="129">
        <f>IF(C199="","",E199+F199)</f>
      </c>
      <c r="H199" s="130">
        <f>IF(C199="","",$E$11)</f>
      </c>
      <c r="I199" s="131">
        <f>IF(C199="","",K198*H199/12)</f>
      </c>
      <c r="J199" s="132">
        <f>IF(C199="","",E199+F199-I199)</f>
      </c>
      <c r="K199" s="133">
        <f>IF(C199="","",K198-J199)</f>
      </c>
      <c r="L199" s="32"/>
    </row>
    <row r="200" spans="1:12" ht="12.75">
      <c r="A200" s="32"/>
      <c r="B200" s="134" t="s">
        <v>212</v>
      </c>
      <c r="C200" s="126">
        <f>IF(C199="","",IF(DATE(YEAR(C199),MONTH(C199)+1,DAY(C199))&lt;=DATE(YEAR($E$12),MONTH($E$12)+$E$14,DAY($E$12)),DATE(YEAR(C199),MONTH(C199)+1,DAY(C199)),""))</f>
      </c>
      <c r="D200" s="127">
        <f>IF(C200="","",IF(C201="","Schlussrate","Rate"))</f>
      </c>
      <c r="E200" s="100">
        <f>IF(C200="","",IF(K199&lt;$E$13+K199*$E$11/12,K199+K199*$E$11/12,IF(C201="",K199+K199*$E$11/12,$E$13)))</f>
      </c>
      <c r="F200" s="128"/>
      <c r="G200" s="129">
        <f>IF(C200="","",E200+F200)</f>
      </c>
      <c r="H200" s="130">
        <f>IF(C200="","",$E$11)</f>
      </c>
      <c r="I200" s="131">
        <f>IF(C200="","",K199*H200/12)</f>
      </c>
      <c r="J200" s="132">
        <f>IF(C200="","",E200+F200-I200)</f>
      </c>
      <c r="K200" s="133">
        <f>IF(C200="","",K199-J200)</f>
      </c>
      <c r="L200" s="32"/>
    </row>
    <row r="201" spans="1:12" ht="12.75">
      <c r="A201" s="32"/>
      <c r="B201" s="134" t="s">
        <v>213</v>
      </c>
      <c r="C201" s="126">
        <f>IF(C200="","",IF(DATE(YEAR(C200),MONTH(C200)+1,DAY(C200))&lt;=DATE(YEAR($E$12),MONTH($E$12)+$E$14,DAY($E$12)),DATE(YEAR(C200),MONTH(C200)+1,DAY(C200)),""))</f>
      </c>
      <c r="D201" s="127">
        <f>IF(C201="","",IF(C202="","Schlussrate","Rate"))</f>
      </c>
      <c r="E201" s="100">
        <f>IF(C201="","",IF(K200&lt;$E$13+K200*$E$11/12,K200+K200*$E$11/12,IF(C202="",K200+K200*$E$11/12,$E$13)))</f>
      </c>
      <c r="F201" s="128"/>
      <c r="G201" s="129">
        <f>IF(C201="","",E201+F201)</f>
      </c>
      <c r="H201" s="130">
        <f>IF(C201="","",$E$11)</f>
      </c>
      <c r="I201" s="131">
        <f>IF(C201="","",K200*H201/12)</f>
      </c>
      <c r="J201" s="132">
        <f>IF(C201="","",E201+F201-I201)</f>
      </c>
      <c r="K201" s="133">
        <f>IF(C201="","",K200-J201)</f>
      </c>
      <c r="L201" s="32"/>
    </row>
    <row r="202" spans="1:12" ht="12.75">
      <c r="A202" s="32"/>
      <c r="B202" s="134" t="s">
        <v>214</v>
      </c>
      <c r="C202" s="126">
        <f>IF(C201="","",IF(DATE(YEAR(C201),MONTH(C201)+1,DAY(C201))&lt;=DATE(YEAR($E$12),MONTH($E$12)+$E$14,DAY($E$12)),DATE(YEAR(C201),MONTH(C201)+1,DAY(C201)),""))</f>
      </c>
      <c r="D202" s="127">
        <f>IF(C202="","",IF(C203="","Schlussrate","Rate"))</f>
      </c>
      <c r="E202" s="100">
        <f>IF(C202="","",IF(K201&lt;$E$13+K201*$E$11/12,K201+K201*$E$11/12,IF(C203="",K201+K201*$E$11/12,$E$13)))</f>
      </c>
      <c r="F202" s="128"/>
      <c r="G202" s="129">
        <f>IF(C202="","",E202+F202)</f>
      </c>
      <c r="H202" s="130">
        <f>IF(C202="","",$E$11)</f>
      </c>
      <c r="I202" s="131">
        <f>IF(C202="","",K201*H202/12)</f>
      </c>
      <c r="J202" s="132">
        <f>IF(C202="","",E202+F202-I202)</f>
      </c>
      <c r="K202" s="133">
        <f>IF(C202="","",K201-J202)</f>
      </c>
      <c r="L202" s="32"/>
    </row>
    <row r="203" spans="1:12" ht="12.75">
      <c r="A203" s="32"/>
      <c r="B203" s="134" t="s">
        <v>215</v>
      </c>
      <c r="C203" s="126">
        <f>IF(C202="","",IF(DATE(YEAR(C202),MONTH(C202)+1,DAY(C202))&lt;=DATE(YEAR($E$12),MONTH($E$12)+$E$14,DAY($E$12)),DATE(YEAR(C202),MONTH(C202)+1,DAY(C202)),""))</f>
      </c>
      <c r="D203" s="127">
        <f>IF(C203="","",IF(C204="","Schlussrate","Rate"))</f>
      </c>
      <c r="E203" s="100">
        <f>IF(C203="","",IF(K202&lt;$E$13+K202*$E$11/12,K202+K202*$E$11/12,IF(C204="",K202+K202*$E$11/12,$E$13)))</f>
      </c>
      <c r="F203" s="128"/>
      <c r="G203" s="129">
        <f>IF(C203="","",E203+F203)</f>
      </c>
      <c r="H203" s="130">
        <f>IF(C203="","",$E$11)</f>
      </c>
      <c r="I203" s="131">
        <f>IF(C203="","",K202*H203/12)</f>
      </c>
      <c r="J203" s="132">
        <f>IF(C203="","",E203+F203-I203)</f>
      </c>
      <c r="K203" s="133">
        <f>IF(C203="","",K202-J203)</f>
      </c>
      <c r="L203" s="32"/>
    </row>
    <row r="204" spans="1:12" ht="12.75">
      <c r="A204" s="32"/>
      <c r="B204" s="134" t="s">
        <v>216</v>
      </c>
      <c r="C204" s="126">
        <f>IF(C203="","",IF(DATE(YEAR(C203),MONTH(C203)+1,DAY(C203))&lt;=DATE(YEAR($E$12),MONTH($E$12)+$E$14,DAY($E$12)),DATE(YEAR(C203),MONTH(C203)+1,DAY(C203)),""))</f>
      </c>
      <c r="D204" s="127">
        <f>IF(C204="","",IF(C205="","Schlussrate","Rate"))</f>
      </c>
      <c r="E204" s="100">
        <f>IF(C204="","",IF(K203&lt;$E$13+K203*$E$11/12,K203+K203*$E$11/12,IF(C205="",K203+K203*$E$11/12,$E$13)))</f>
      </c>
      <c r="F204" s="128"/>
      <c r="G204" s="129">
        <f>IF(C204="","",E204+F204)</f>
      </c>
      <c r="H204" s="130">
        <f>IF(C204="","",$E$11)</f>
      </c>
      <c r="I204" s="131">
        <f>IF(C204="","",K203*H204/12)</f>
      </c>
      <c r="J204" s="132">
        <f>IF(C204="","",E204+F204-I204)</f>
      </c>
      <c r="K204" s="133">
        <f>IF(C204="","",K203-J204)</f>
      </c>
      <c r="L204" s="32"/>
    </row>
    <row r="205" spans="1:12" ht="12.75">
      <c r="A205" s="32"/>
      <c r="B205" s="134" t="s">
        <v>217</v>
      </c>
      <c r="C205" s="126">
        <f>IF(C204="","",IF(DATE(YEAR(C204),MONTH(C204)+1,DAY(C204))&lt;=DATE(YEAR($E$12),MONTH($E$12)+$E$14,DAY($E$12)),DATE(YEAR(C204),MONTH(C204)+1,DAY(C204)),""))</f>
      </c>
      <c r="D205" s="127">
        <f>IF(C205="","",IF(C206="","Schlussrate","Rate"))</f>
      </c>
      <c r="E205" s="100">
        <f>IF(C205="","",IF(K204&lt;$E$13+K204*$E$11/12,K204+K204*$E$11/12,IF(C206="",K204+K204*$E$11/12,$E$13)))</f>
      </c>
      <c r="F205" s="128"/>
      <c r="G205" s="129">
        <f>IF(C205="","",E205+F205)</f>
      </c>
      <c r="H205" s="130">
        <f>IF(C205="","",$E$11)</f>
      </c>
      <c r="I205" s="131">
        <f>IF(C205="","",K204*H205/12)</f>
      </c>
      <c r="J205" s="132">
        <f>IF(C205="","",E205+F205-I205)</f>
      </c>
      <c r="K205" s="133">
        <f>IF(C205="","",K204-J205)</f>
      </c>
      <c r="L205" s="32"/>
    </row>
    <row r="206" spans="1:12" ht="12.75">
      <c r="A206" s="32"/>
      <c r="B206" s="134" t="s">
        <v>218</v>
      </c>
      <c r="C206" s="126">
        <f>IF(C205="","",IF(DATE(YEAR(C205),MONTH(C205)+1,DAY(C205))&lt;=DATE(YEAR($E$12),MONTH($E$12)+$E$14,DAY($E$12)),DATE(YEAR(C205),MONTH(C205)+1,DAY(C205)),""))</f>
      </c>
      <c r="D206" s="127">
        <f>IF(C206="","",IF(C207="","Schlussrate","Rate"))</f>
      </c>
      <c r="E206" s="100">
        <f>IF(C206="","",IF(K205&lt;$E$13+K205*$E$11/12,K205+K205*$E$11/12,IF(C207="",K205+K205*$E$11/12,$E$13)))</f>
      </c>
      <c r="F206" s="128"/>
      <c r="G206" s="129">
        <f>IF(C206="","",E206+F206)</f>
      </c>
      <c r="H206" s="130">
        <f>IF(C206="","",$E$11)</f>
      </c>
      <c r="I206" s="131">
        <f>IF(C206="","",K205*H206/12)</f>
      </c>
      <c r="J206" s="132">
        <f>IF(C206="","",E206+F206-I206)</f>
      </c>
      <c r="K206" s="133">
        <f>IF(C206="","",K205-J206)</f>
      </c>
      <c r="L206" s="32"/>
    </row>
    <row r="207" spans="1:12" ht="12.75">
      <c r="A207" s="32"/>
      <c r="B207" s="134" t="s">
        <v>219</v>
      </c>
      <c r="C207" s="126">
        <f>IF(C206="","",IF(DATE(YEAR(C206),MONTH(C206)+1,DAY(C206))&lt;=DATE(YEAR($E$12),MONTH($E$12)+$E$14,DAY($E$12)),DATE(YEAR(C206),MONTH(C206)+1,DAY(C206)),""))</f>
      </c>
      <c r="D207" s="127">
        <f>IF(C207="","",IF(C208="","Schlussrate","Rate"))</f>
      </c>
      <c r="E207" s="100">
        <f>IF(C207="","",IF(K206&lt;$E$13+K206*$E$11/12,K206+K206*$E$11/12,IF(C208="",K206+K206*$E$11/12,$E$13)))</f>
      </c>
      <c r="F207" s="128"/>
      <c r="G207" s="129">
        <f>IF(C207="","",E207+F207)</f>
      </c>
      <c r="H207" s="130">
        <f>IF(C207="","",$E$11)</f>
      </c>
      <c r="I207" s="131">
        <f>IF(C207="","",K206*H207/12)</f>
      </c>
      <c r="J207" s="132">
        <f>IF(C207="","",E207+F207-I207)</f>
      </c>
      <c r="K207" s="133">
        <f>IF(C207="","",K206-J207)</f>
      </c>
      <c r="L207" s="32"/>
    </row>
    <row r="208" spans="1:12" ht="12.75">
      <c r="A208" s="32"/>
      <c r="B208" s="134" t="s">
        <v>220</v>
      </c>
      <c r="C208" s="126">
        <f>IF(C207="","",IF(DATE(YEAR(C207),MONTH(C207)+1,DAY(C207))&lt;=DATE(YEAR($E$12),MONTH($E$12)+$E$14,DAY($E$12)),DATE(YEAR(C207),MONTH(C207)+1,DAY(C207)),""))</f>
      </c>
      <c r="D208" s="127">
        <f>IF(C208="","",IF(C209="","Schlussrate","Rate"))</f>
      </c>
      <c r="E208" s="100">
        <f>IF(C208="","",IF(K207&lt;$E$13+K207*$E$11/12,K207+K207*$E$11/12,IF(C209="",K207+K207*$E$11/12,$E$13)))</f>
      </c>
      <c r="F208" s="128"/>
      <c r="G208" s="129">
        <f>IF(C208="","",E208+F208)</f>
      </c>
      <c r="H208" s="130">
        <f>IF(C208="","",$E$11)</f>
      </c>
      <c r="I208" s="131">
        <f>IF(C208="","",K207*H208/12)</f>
      </c>
      <c r="J208" s="132">
        <f>IF(C208="","",E208+F208-I208)</f>
      </c>
      <c r="K208" s="133">
        <f>IF(C208="","",K207-J208)</f>
      </c>
      <c r="L208" s="32"/>
    </row>
    <row r="209" spans="1:12" ht="12.75">
      <c r="A209" s="32"/>
      <c r="B209" s="134" t="s">
        <v>221</v>
      </c>
      <c r="C209" s="126">
        <f>IF(C208="","",IF(DATE(YEAR(C208),MONTH(C208)+1,DAY(C208))&lt;=DATE(YEAR($E$12),MONTH($E$12)+$E$14,DAY($E$12)),DATE(YEAR(C208),MONTH(C208)+1,DAY(C208)),""))</f>
      </c>
      <c r="D209" s="127">
        <f>IF(C209="","",IF(C210="","Schlussrate","Rate"))</f>
      </c>
      <c r="E209" s="100">
        <f>IF(C209="","",IF(K208&lt;$E$13+K208*$E$11/12,K208+K208*$E$11/12,IF(C210="",K208+K208*$E$11/12,$E$13)))</f>
      </c>
      <c r="F209" s="128"/>
      <c r="G209" s="129">
        <f>IF(C209="","",E209+F209)</f>
      </c>
      <c r="H209" s="130">
        <f>IF(C209="","",$E$11)</f>
      </c>
      <c r="I209" s="131">
        <f>IF(C209="","",K208*H209/12)</f>
      </c>
      <c r="J209" s="132">
        <f>IF(C209="","",E209+F209-I209)</f>
      </c>
      <c r="K209" s="133">
        <f>IF(C209="","",K208-J209)</f>
      </c>
      <c r="L209" s="32"/>
    </row>
    <row r="210" spans="1:12" ht="12.75">
      <c r="A210" s="32"/>
      <c r="B210" s="134" t="s">
        <v>222</v>
      </c>
      <c r="C210" s="126">
        <f>IF(C209="","",IF(DATE(YEAR(C209),MONTH(C209)+1,DAY(C209))&lt;=DATE(YEAR($E$12),MONTH($E$12)+$E$14,DAY($E$12)),DATE(YEAR(C209),MONTH(C209)+1,DAY(C209)),""))</f>
      </c>
      <c r="D210" s="127">
        <f>IF(C210="","",IF(C211="","Schlussrate","Rate"))</f>
      </c>
      <c r="E210" s="100">
        <f>IF(C210="","",IF(K209&lt;$E$13+K209*$E$11/12,K209+K209*$E$11/12,IF(C211="",K209+K209*$E$11/12,$E$13)))</f>
      </c>
      <c r="F210" s="128"/>
      <c r="G210" s="129">
        <f>IF(C210="","",E210+F210)</f>
      </c>
      <c r="H210" s="130">
        <f>IF(C210="","",$E$11)</f>
      </c>
      <c r="I210" s="131">
        <f>IF(C210="","",K209*H210/12)</f>
      </c>
      <c r="J210" s="132">
        <f>IF(C210="","",E210+F210-I210)</f>
      </c>
      <c r="K210" s="133">
        <f>IF(C210="","",K209-J210)</f>
      </c>
      <c r="L210" s="32"/>
    </row>
    <row r="211" spans="1:12" ht="12.75">
      <c r="A211" s="32"/>
      <c r="B211" s="134" t="s">
        <v>223</v>
      </c>
      <c r="C211" s="126">
        <f>IF(C210="","",IF(DATE(YEAR(C210),MONTH(C210)+1,DAY(C210))&lt;=DATE(YEAR($E$12),MONTH($E$12)+$E$14,DAY($E$12)),DATE(YEAR(C210),MONTH(C210)+1,DAY(C210)),""))</f>
      </c>
      <c r="D211" s="127">
        <f>IF(C211="","",IF(C212="","Schlussrate","Rate"))</f>
      </c>
      <c r="E211" s="100">
        <f>IF(C211="","",IF(K210&lt;$E$13+K210*$E$11/12,K210+K210*$E$11/12,IF(C212="",K210+K210*$E$11/12,$E$13)))</f>
      </c>
      <c r="F211" s="128"/>
      <c r="G211" s="129">
        <f>IF(C211="","",E211+F211)</f>
      </c>
      <c r="H211" s="130">
        <f>IF(C211="","",$E$11)</f>
      </c>
      <c r="I211" s="131">
        <f>IF(C211="","",K210*H211/12)</f>
      </c>
      <c r="J211" s="132">
        <f>IF(C211="","",E211+F211-I211)</f>
      </c>
      <c r="K211" s="133">
        <f>IF(C211="","",K210-J211)</f>
      </c>
      <c r="L211" s="32"/>
    </row>
    <row r="212" spans="1:12" ht="12.75">
      <c r="A212" s="32"/>
      <c r="B212" s="134" t="s">
        <v>224</v>
      </c>
      <c r="C212" s="126">
        <f>IF(C211="","",IF(DATE(YEAR(C211),MONTH(C211)+1,DAY(C211))&lt;=DATE(YEAR($E$12),MONTH($E$12)+$E$14,DAY($E$12)),DATE(YEAR(C211),MONTH(C211)+1,DAY(C211)),""))</f>
      </c>
      <c r="D212" s="127">
        <f>IF(C212="","",IF(C213="","Schlussrate","Rate"))</f>
      </c>
      <c r="E212" s="100">
        <f>IF(C212="","",IF(K211&lt;$E$13+K211*$E$11/12,K211+K211*$E$11/12,IF(C213="",K211+K211*$E$11/12,$E$13)))</f>
      </c>
      <c r="F212" s="128"/>
      <c r="G212" s="129">
        <f>IF(C212="","",E212+F212)</f>
      </c>
      <c r="H212" s="130">
        <f>IF(C212="","",$E$11)</f>
      </c>
      <c r="I212" s="131">
        <f>IF(C212="","",K211*H212/12)</f>
      </c>
      <c r="J212" s="132">
        <f>IF(C212="","",E212+F212-I212)</f>
      </c>
      <c r="K212" s="133">
        <f>IF(C212="","",K211-J212)</f>
      </c>
      <c r="L212" s="32"/>
    </row>
    <row r="213" spans="1:12" ht="12.75">
      <c r="A213" s="32"/>
      <c r="B213" s="134" t="s">
        <v>225</v>
      </c>
      <c r="C213" s="126">
        <f>IF(C212="","",IF(DATE(YEAR(C212),MONTH(C212)+1,DAY(C212))&lt;=DATE(YEAR($E$12),MONTH($E$12)+$E$14,DAY($E$12)),DATE(YEAR(C212),MONTH(C212)+1,DAY(C212)),""))</f>
      </c>
      <c r="D213" s="127">
        <f>IF(C213="","",IF(C214="","Schlussrate","Rate"))</f>
      </c>
      <c r="E213" s="100">
        <f>IF(C213="","",IF(K212&lt;$E$13+K212*$E$11/12,K212+K212*$E$11/12,IF(C214="",K212+K212*$E$11/12,$E$13)))</f>
      </c>
      <c r="F213" s="128"/>
      <c r="G213" s="129">
        <f>IF(C213="","",E213+F213)</f>
      </c>
      <c r="H213" s="130">
        <f>IF(C213="","",$E$11)</f>
      </c>
      <c r="I213" s="131">
        <f>IF(C213="","",K212*H213/12)</f>
      </c>
      <c r="J213" s="132">
        <f>IF(C213="","",E213+F213-I213)</f>
      </c>
      <c r="K213" s="133">
        <f>IF(C213="","",K212-J213)</f>
      </c>
      <c r="L213" s="32"/>
    </row>
    <row r="214" spans="1:12" ht="12.75">
      <c r="A214" s="32"/>
      <c r="B214" s="134" t="s">
        <v>226</v>
      </c>
      <c r="C214" s="126">
        <f>IF(C213="","",IF(DATE(YEAR(C213),MONTH(C213)+1,DAY(C213))&lt;=DATE(YEAR($E$12),MONTH($E$12)+$E$14,DAY($E$12)),DATE(YEAR(C213),MONTH(C213)+1,DAY(C213)),""))</f>
      </c>
      <c r="D214" s="127">
        <f>IF(C214="","",IF(C215="","Schlussrate","Rate"))</f>
      </c>
      <c r="E214" s="100">
        <f>IF(C214="","",IF(K213&lt;$E$13+K213*$E$11/12,K213+K213*$E$11/12,IF(C215="",K213+K213*$E$11/12,$E$13)))</f>
      </c>
      <c r="F214" s="128"/>
      <c r="G214" s="129">
        <f>IF(C214="","",E214+F214)</f>
      </c>
      <c r="H214" s="130">
        <f>IF(C214="","",$E$11)</f>
      </c>
      <c r="I214" s="131">
        <f>IF(C214="","",K213*H214/12)</f>
      </c>
      <c r="J214" s="132">
        <f>IF(C214="","",E214+F214-I214)</f>
      </c>
      <c r="K214" s="133">
        <f>IF(C214="","",K213-J214)</f>
      </c>
      <c r="L214" s="32"/>
    </row>
    <row r="215" spans="1:12" ht="12.75">
      <c r="A215" s="32"/>
      <c r="B215" s="134" t="s">
        <v>227</v>
      </c>
      <c r="C215" s="126">
        <f>IF(C214="","",IF(DATE(YEAR(C214),MONTH(C214)+1,DAY(C214))&lt;=DATE(YEAR($E$12),MONTH($E$12)+$E$14,DAY($E$12)),DATE(YEAR(C214),MONTH(C214)+1,DAY(C214)),""))</f>
      </c>
      <c r="D215" s="127">
        <f>IF(C215="","",IF(C216="","Schlussrate","Rate"))</f>
      </c>
      <c r="E215" s="100">
        <f>IF(C215="","",IF(K214&lt;$E$13+K214*$E$11/12,K214+K214*$E$11/12,IF(C216="",K214+K214*$E$11/12,$E$13)))</f>
      </c>
      <c r="F215" s="128"/>
      <c r="G215" s="129">
        <f>IF(C215="","",E215+F215)</f>
      </c>
      <c r="H215" s="130">
        <f>IF(C215="","",$E$11)</f>
      </c>
      <c r="I215" s="131">
        <f>IF(C215="","",K214*H215/12)</f>
      </c>
      <c r="J215" s="132">
        <f>IF(C215="","",E215+F215-I215)</f>
      </c>
      <c r="K215" s="133">
        <f>IF(C215="","",K214-J215)</f>
      </c>
      <c r="L215" s="32"/>
    </row>
    <row r="216" spans="1:12" ht="12.75">
      <c r="A216" s="32"/>
      <c r="B216" s="134" t="s">
        <v>228</v>
      </c>
      <c r="C216" s="126">
        <f>IF(C215="","",IF(DATE(YEAR(C215),MONTH(C215)+1,DAY(C215))&lt;=DATE(YEAR($E$12),MONTH($E$12)+$E$14,DAY($E$12)),DATE(YEAR(C215),MONTH(C215)+1,DAY(C215)),""))</f>
      </c>
      <c r="D216" s="127">
        <f>IF(C216="","",IF(C217="","Schlussrate","Rate"))</f>
      </c>
      <c r="E216" s="100">
        <f>IF(C216="","",IF(K215&lt;$E$13+K215*$E$11/12,K215+K215*$E$11/12,IF(C217="",K215+K215*$E$11/12,$E$13)))</f>
      </c>
      <c r="F216" s="128"/>
      <c r="G216" s="129">
        <f>IF(C216="","",E216+F216)</f>
      </c>
      <c r="H216" s="130">
        <f>IF(C216="","",$E$11)</f>
      </c>
      <c r="I216" s="131">
        <f>IF(C216="","",K215*H216/12)</f>
      </c>
      <c r="J216" s="132">
        <f>IF(C216="","",E216+F216-I216)</f>
      </c>
      <c r="K216" s="133">
        <f>IF(C216="","",K215-J216)</f>
      </c>
      <c r="L216" s="32"/>
    </row>
    <row r="217" spans="1:12" ht="12.75">
      <c r="A217" s="32"/>
      <c r="B217" s="134" t="s">
        <v>229</v>
      </c>
      <c r="C217" s="126">
        <f>IF(C216="","",IF(DATE(YEAR(C216),MONTH(C216)+1,DAY(C216))&lt;=DATE(YEAR($E$12),MONTH($E$12)+$E$14,DAY($E$12)),DATE(YEAR(C216),MONTH(C216)+1,DAY(C216)),""))</f>
      </c>
      <c r="D217" s="127">
        <f>IF(C217="","",IF(C218="","Schlussrate","Rate"))</f>
      </c>
      <c r="E217" s="100">
        <f>IF(C217="","",IF(K216&lt;$E$13+K216*$E$11/12,K216+K216*$E$11/12,IF(C218="",K216+K216*$E$11/12,$E$13)))</f>
      </c>
      <c r="F217" s="128"/>
      <c r="G217" s="129">
        <f>IF(C217="","",E217+F217)</f>
      </c>
      <c r="H217" s="130">
        <f>IF(C217="","",$E$11)</f>
      </c>
      <c r="I217" s="131">
        <f>IF(C217="","",K216*H217/12)</f>
      </c>
      <c r="J217" s="132">
        <f>IF(C217="","",E217+F217-I217)</f>
      </c>
      <c r="K217" s="133">
        <f>IF(C217="","",K216-J217)</f>
      </c>
      <c r="L217" s="32"/>
    </row>
    <row r="218" spans="1:12" ht="12.75">
      <c r="A218" s="32"/>
      <c r="B218" s="134" t="s">
        <v>230</v>
      </c>
      <c r="C218" s="126">
        <f>IF(C217="","",IF(DATE(YEAR(C217),MONTH(C217)+1,DAY(C217))&lt;=DATE(YEAR($E$12),MONTH($E$12)+$E$14,DAY($E$12)),DATE(YEAR(C217),MONTH(C217)+1,DAY(C217)),""))</f>
      </c>
      <c r="D218" s="127">
        <f>IF(C218="","",IF(C219="","Schlussrate","Rate"))</f>
      </c>
      <c r="E218" s="100">
        <f>IF(C218="","",IF(K217&lt;$E$13+K217*$E$11/12,K217+K217*$E$11/12,IF(C219="",K217+K217*$E$11/12,$E$13)))</f>
      </c>
      <c r="F218" s="128"/>
      <c r="G218" s="129">
        <f>IF(C218="","",E218+F218)</f>
      </c>
      <c r="H218" s="130">
        <f>IF(C218="","",$E$11)</f>
      </c>
      <c r="I218" s="131">
        <f>IF(C218="","",K217*H218/12)</f>
      </c>
      <c r="J218" s="132">
        <f>IF(C218="","",E218+F218-I218)</f>
      </c>
      <c r="K218" s="133">
        <f>IF(C218="","",K217-J218)</f>
      </c>
      <c r="L218" s="32"/>
    </row>
    <row r="219" spans="1:12" ht="12.75">
      <c r="A219" s="32"/>
      <c r="B219" s="134" t="s">
        <v>231</v>
      </c>
      <c r="C219" s="126">
        <f>IF(C218="","",IF(DATE(YEAR(C218),MONTH(C218)+1,DAY(C218))&lt;=DATE(YEAR($E$12),MONTH($E$12)+$E$14,DAY($E$12)),DATE(YEAR(C218),MONTH(C218)+1,DAY(C218)),""))</f>
      </c>
      <c r="D219" s="127">
        <f>IF(C219="","",IF(C220="","Schlussrate","Rate"))</f>
      </c>
      <c r="E219" s="100">
        <f>IF(C219="","",IF(K218&lt;$E$13+K218*$E$11/12,K218+K218*$E$11/12,IF(C220="",K218+K218*$E$11/12,$E$13)))</f>
      </c>
      <c r="F219" s="128"/>
      <c r="G219" s="129">
        <f>IF(C219="","",E219+F219)</f>
      </c>
      <c r="H219" s="130">
        <f>IF(C219="","",$E$11)</f>
      </c>
      <c r="I219" s="131">
        <f>IF(C219="","",K218*H219/12)</f>
      </c>
      <c r="J219" s="132">
        <f>IF(C219="","",E219+F219-I219)</f>
      </c>
      <c r="K219" s="133">
        <f>IF(C219="","",K218-J219)</f>
      </c>
      <c r="L219" s="32"/>
    </row>
    <row r="220" spans="1:12" ht="12.75">
      <c r="A220" s="32"/>
      <c r="B220" s="134" t="s">
        <v>232</v>
      </c>
      <c r="C220" s="126">
        <f>IF(C219="","",IF(DATE(YEAR(C219),MONTH(C219)+1,DAY(C219))&lt;=DATE(YEAR($E$12),MONTH($E$12)+$E$14,DAY($E$12)),DATE(YEAR(C219),MONTH(C219)+1,DAY(C219)),""))</f>
      </c>
      <c r="D220" s="127">
        <f>IF(C220="","",IF(C221="","Schlussrate","Rate"))</f>
      </c>
      <c r="E220" s="100">
        <f>IF(C220="","",IF(K219&lt;$E$13+K219*$E$11/12,K219+K219*$E$11/12,IF(C221="",K219+K219*$E$11/12,$E$13)))</f>
      </c>
      <c r="F220" s="128"/>
      <c r="G220" s="129">
        <f>IF(C220="","",E220+F220)</f>
      </c>
      <c r="H220" s="130">
        <f>IF(C220="","",$E$11)</f>
      </c>
      <c r="I220" s="131">
        <f>IF(C220="","",K219*H220/12)</f>
      </c>
      <c r="J220" s="132">
        <f>IF(C220="","",E220+F220-I220)</f>
      </c>
      <c r="K220" s="133">
        <f>IF(C220="","",K219-J220)</f>
      </c>
      <c r="L220" s="32"/>
    </row>
    <row r="221" spans="1:12" ht="12.75">
      <c r="A221" s="32"/>
      <c r="B221" s="134" t="s">
        <v>233</v>
      </c>
      <c r="C221" s="126">
        <f>IF(C220="","",IF(DATE(YEAR(C220),MONTH(C220)+1,DAY(C220))&lt;=DATE(YEAR($E$12),MONTH($E$12)+$E$14,DAY($E$12)),DATE(YEAR(C220),MONTH(C220)+1,DAY(C220)),""))</f>
      </c>
      <c r="D221" s="127">
        <f>IF(C221="","",IF(C222="","Schlussrate","Rate"))</f>
      </c>
      <c r="E221" s="100">
        <f>IF(C221="","",IF(K220&lt;$E$13+K220*$E$11/12,K220+K220*$E$11/12,IF(C222="",K220+K220*$E$11/12,$E$13)))</f>
      </c>
      <c r="F221" s="128"/>
      <c r="G221" s="129">
        <f>IF(C221="","",E221+F221)</f>
      </c>
      <c r="H221" s="130">
        <f>IF(C221="","",$E$11)</f>
      </c>
      <c r="I221" s="131">
        <f>IF(C221="","",K220*H221/12)</f>
      </c>
      <c r="J221" s="132">
        <f>IF(C221="","",E221+F221-I221)</f>
      </c>
      <c r="K221" s="133">
        <f>IF(C221="","",K220-J221)</f>
      </c>
      <c r="L221" s="32"/>
    </row>
    <row r="222" spans="1:12" ht="12.75">
      <c r="A222" s="32"/>
      <c r="B222" s="134" t="s">
        <v>234</v>
      </c>
      <c r="C222" s="126">
        <f>IF(C221="","",IF(DATE(YEAR(C221),MONTH(C221)+1,DAY(C221))&lt;=DATE(YEAR($E$12),MONTH($E$12)+$E$14,DAY($E$12)),DATE(YEAR(C221),MONTH(C221)+1,DAY(C221)),""))</f>
      </c>
      <c r="D222" s="127">
        <f>IF(C222="","",IF(C223="","Schlussrate","Rate"))</f>
      </c>
      <c r="E222" s="100">
        <f>IF(C222="","",IF(K221&lt;$E$13+K221*$E$11/12,K221+K221*$E$11/12,IF(C223="",K221+K221*$E$11/12,$E$13)))</f>
      </c>
      <c r="F222" s="128"/>
      <c r="G222" s="129">
        <f>IF(C222="","",E222+F222)</f>
      </c>
      <c r="H222" s="130">
        <f>IF(C222="","",$E$11)</f>
      </c>
      <c r="I222" s="131">
        <f>IF(C222="","",K221*H222/12)</f>
      </c>
      <c r="J222" s="132">
        <f>IF(C222="","",E222+F222-I222)</f>
      </c>
      <c r="K222" s="133">
        <f>IF(C222="","",K221-J222)</f>
      </c>
      <c r="L222" s="32"/>
    </row>
    <row r="223" spans="1:12" ht="12.75">
      <c r="A223" s="32"/>
      <c r="B223" s="134" t="s">
        <v>235</v>
      </c>
      <c r="C223" s="126">
        <f>IF(C222="","",IF(DATE(YEAR(C222),MONTH(C222)+1,DAY(C222))&lt;=DATE(YEAR($E$12),MONTH($E$12)+$E$14,DAY($E$12)),DATE(YEAR(C222),MONTH(C222)+1,DAY(C222)),""))</f>
      </c>
      <c r="D223" s="127">
        <f>IF(C223="","",IF(C224="","Schlussrate","Rate"))</f>
      </c>
      <c r="E223" s="100">
        <f>IF(C223="","",IF(K222&lt;$E$13+K222*$E$11/12,K222+K222*$E$11/12,IF(C224="",K222+K222*$E$11/12,$E$13)))</f>
      </c>
      <c r="F223" s="128"/>
      <c r="G223" s="129">
        <f>IF(C223="","",E223+F223)</f>
      </c>
      <c r="H223" s="130">
        <f>IF(C223="","",$E$11)</f>
      </c>
      <c r="I223" s="131">
        <f>IF(C223="","",K222*H223/12)</f>
      </c>
      <c r="J223" s="132">
        <f>IF(C223="","",E223+F223-I223)</f>
      </c>
      <c r="K223" s="133">
        <f>IF(C223="","",K222-J223)</f>
      </c>
      <c r="L223" s="32"/>
    </row>
    <row r="224" spans="1:12" ht="12.75">
      <c r="A224" s="32"/>
      <c r="B224" s="134" t="s">
        <v>236</v>
      </c>
      <c r="C224" s="126">
        <f>IF(C223="","",IF(DATE(YEAR(C223),MONTH(C223)+1,DAY(C223))&lt;=DATE(YEAR($E$12),MONTH($E$12)+$E$14,DAY($E$12)),DATE(YEAR(C223),MONTH(C223)+1,DAY(C223)),""))</f>
      </c>
      <c r="D224" s="127">
        <f>IF(C224="","",IF(C225="","Schlussrate","Rate"))</f>
      </c>
      <c r="E224" s="100">
        <f>IF(C224="","",IF(K223&lt;$E$13+K223*$E$11/12,K223+K223*$E$11/12,IF(C225="",K223+K223*$E$11/12,$E$13)))</f>
      </c>
      <c r="F224" s="128"/>
      <c r="G224" s="129">
        <f>IF(C224="","",E224+F224)</f>
      </c>
      <c r="H224" s="130">
        <f>IF(C224="","",$E$11)</f>
      </c>
      <c r="I224" s="131">
        <f>IF(C224="","",K223*H224/12)</f>
      </c>
      <c r="J224" s="132">
        <f>IF(C224="","",E224+F224-I224)</f>
      </c>
      <c r="K224" s="133">
        <f>IF(C224="","",K223-J224)</f>
      </c>
      <c r="L224" s="32"/>
    </row>
    <row r="225" spans="1:12" ht="12.75">
      <c r="A225" s="32"/>
      <c r="B225" s="134" t="s">
        <v>237</v>
      </c>
      <c r="C225" s="126">
        <f>IF(C224="","",IF(DATE(YEAR(C224),MONTH(C224)+1,DAY(C224))&lt;=DATE(YEAR($E$12),MONTH($E$12)+$E$14,DAY($E$12)),DATE(YEAR(C224),MONTH(C224)+1,DAY(C224)),""))</f>
      </c>
      <c r="D225" s="127">
        <f>IF(C225="","",IF(C226="","Schlussrate","Rate"))</f>
      </c>
      <c r="E225" s="100">
        <f>IF(C225="","",IF(K224&lt;$E$13+K224*$E$11/12,K224+K224*$E$11/12,IF(C226="",K224+K224*$E$11/12,$E$13)))</f>
      </c>
      <c r="F225" s="128"/>
      <c r="G225" s="129">
        <f>IF(C225="","",E225+F225)</f>
      </c>
      <c r="H225" s="130">
        <f>IF(C225="","",$E$11)</f>
      </c>
      <c r="I225" s="131">
        <f>IF(C225="","",K224*H225/12)</f>
      </c>
      <c r="J225" s="132">
        <f>IF(C225="","",E225+F225-I225)</f>
      </c>
      <c r="K225" s="133">
        <f>IF(C225="","",K224-J225)</f>
      </c>
      <c r="L225" s="32"/>
    </row>
    <row r="226" spans="1:12" ht="12.75">
      <c r="A226" s="32"/>
      <c r="B226" s="134" t="s">
        <v>238</v>
      </c>
      <c r="C226" s="126">
        <f>IF(C225="","",IF(DATE(YEAR(C225),MONTH(C225)+1,DAY(C225))&lt;=DATE(YEAR($E$12),MONTH($E$12)+$E$14,DAY($E$12)),DATE(YEAR(C225),MONTH(C225)+1,DAY(C225)),""))</f>
      </c>
      <c r="D226" s="127">
        <f>IF(C226="","",IF(C227="","Schlussrate","Rate"))</f>
      </c>
      <c r="E226" s="100">
        <f>IF(C226="","",IF(K225&lt;$E$13+K225*$E$11/12,K225+K225*$E$11/12,IF(C227="",K225+K225*$E$11/12,$E$13)))</f>
      </c>
      <c r="F226" s="128"/>
      <c r="G226" s="129">
        <f>IF(C226="","",E226+F226)</f>
      </c>
      <c r="H226" s="130">
        <f>IF(C226="","",$E$11)</f>
      </c>
      <c r="I226" s="131">
        <f>IF(C226="","",K225*H226/12)</f>
      </c>
      <c r="J226" s="132">
        <f>IF(C226="","",E226+F226-I226)</f>
      </c>
      <c r="K226" s="133">
        <f>IF(C226="","",K225-J226)</f>
      </c>
      <c r="L226" s="32"/>
    </row>
    <row r="227" spans="1:12" ht="12.75">
      <c r="A227" s="32"/>
      <c r="B227" s="134" t="s">
        <v>239</v>
      </c>
      <c r="C227" s="126">
        <f>IF(C226="","",IF(DATE(YEAR(C226),MONTH(C226)+1,DAY(C226))&lt;=DATE(YEAR($E$12),MONTH($E$12)+$E$14,DAY($E$12)),DATE(YEAR(C226),MONTH(C226)+1,DAY(C226)),""))</f>
      </c>
      <c r="D227" s="127">
        <f>IF(C227="","",IF(C228="","Schlussrate","Rate"))</f>
      </c>
      <c r="E227" s="100">
        <f>IF(C227="","",IF(K226&lt;$E$13+K226*$E$11/12,K226+K226*$E$11/12,IF(C228="",K226+K226*$E$11/12,$E$13)))</f>
      </c>
      <c r="F227" s="128"/>
      <c r="G227" s="129">
        <f>IF(C227="","",E227+F227)</f>
      </c>
      <c r="H227" s="130">
        <f>IF(C227="","",$E$11)</f>
      </c>
      <c r="I227" s="131">
        <f>IF(C227="","",K226*H227/12)</f>
      </c>
      <c r="J227" s="132">
        <f>IF(C227="","",E227+F227-I227)</f>
      </c>
      <c r="K227" s="133">
        <f>IF(C227="","",K226-J227)</f>
      </c>
      <c r="L227" s="32"/>
    </row>
    <row r="228" spans="1:12" ht="12.75">
      <c r="A228" s="32"/>
      <c r="B228" s="134" t="s">
        <v>240</v>
      </c>
      <c r="C228" s="126">
        <f>IF(C227="","",IF(DATE(YEAR(C227),MONTH(C227)+1,DAY(C227))&lt;=DATE(YEAR($E$12),MONTH($E$12)+$E$14,DAY($E$12)),DATE(YEAR(C227),MONTH(C227)+1,DAY(C227)),""))</f>
      </c>
      <c r="D228" s="127">
        <f>IF(C228="","",IF(C229="","Schlussrate","Rate"))</f>
      </c>
      <c r="E228" s="100">
        <f>IF(C228="","",IF(K227&lt;$E$13+K227*$E$11/12,K227+K227*$E$11/12,IF(C229="",K227+K227*$E$11/12,$E$13)))</f>
      </c>
      <c r="F228" s="128"/>
      <c r="G228" s="129">
        <f>IF(C228="","",E228+F228)</f>
      </c>
      <c r="H228" s="130">
        <f>IF(C228="","",$E$11)</f>
      </c>
      <c r="I228" s="131">
        <f>IF(C228="","",K227*H228/12)</f>
      </c>
      <c r="J228" s="132">
        <f>IF(C228="","",E228+F228-I228)</f>
      </c>
      <c r="K228" s="133">
        <f>IF(C228="","",K227-J228)</f>
      </c>
      <c r="L228" s="32"/>
    </row>
    <row r="229" spans="1:12" ht="12.75">
      <c r="A229" s="32"/>
      <c r="B229" s="134" t="s">
        <v>241</v>
      </c>
      <c r="C229" s="126">
        <f>IF(C228="","",IF(DATE(YEAR(C228),MONTH(C228)+1,DAY(C228))&lt;=DATE(YEAR($E$12),MONTH($E$12)+$E$14,DAY($E$12)),DATE(YEAR(C228),MONTH(C228)+1,DAY(C228)),""))</f>
      </c>
      <c r="D229" s="127">
        <f>IF(C229="","",IF(C230="","Schlussrate","Rate"))</f>
      </c>
      <c r="E229" s="100">
        <f>IF(C229="","",IF(K228&lt;$E$13+K228*$E$11/12,K228+K228*$E$11/12,IF(C230="",K228+K228*$E$11/12,$E$13)))</f>
      </c>
      <c r="F229" s="128"/>
      <c r="G229" s="129">
        <f>IF(C229="","",E229+F229)</f>
      </c>
      <c r="H229" s="130">
        <f>IF(C229="","",$E$11)</f>
      </c>
      <c r="I229" s="131">
        <f>IF(C229="","",K228*H229/12)</f>
      </c>
      <c r="J229" s="132">
        <f>IF(C229="","",E229+F229-I229)</f>
      </c>
      <c r="K229" s="133">
        <f>IF(C229="","",K228-J229)</f>
      </c>
      <c r="L229" s="32"/>
    </row>
    <row r="230" spans="1:12" ht="12.75">
      <c r="A230" s="32"/>
      <c r="B230" s="134" t="s">
        <v>242</v>
      </c>
      <c r="C230" s="126">
        <f>IF(C229="","",IF(DATE(YEAR(C229),MONTH(C229)+1,DAY(C229))&lt;=DATE(YEAR($E$12),MONTH($E$12)+$E$14,DAY($E$12)),DATE(YEAR(C229),MONTH(C229)+1,DAY(C229)),""))</f>
      </c>
      <c r="D230" s="127">
        <f>IF(C230="","",IF(C231="","Schlussrate","Rate"))</f>
      </c>
      <c r="E230" s="100">
        <f>IF(C230="","",IF(K229&lt;$E$13+K229*$E$11/12,K229+K229*$E$11/12,IF(C231="",K229+K229*$E$11/12,$E$13)))</f>
      </c>
      <c r="F230" s="128"/>
      <c r="G230" s="129">
        <f>IF(C230="","",E230+F230)</f>
      </c>
      <c r="H230" s="130">
        <f>IF(C230="","",$E$11)</f>
      </c>
      <c r="I230" s="131">
        <f>IF(C230="","",K229*H230/12)</f>
      </c>
      <c r="J230" s="132">
        <f>IF(C230="","",E230+F230-I230)</f>
      </c>
      <c r="K230" s="133">
        <f>IF(C230="","",K229-J230)</f>
      </c>
      <c r="L230" s="32"/>
    </row>
    <row r="231" spans="1:12" ht="12.75">
      <c r="A231" s="32"/>
      <c r="B231" s="134" t="s">
        <v>243</v>
      </c>
      <c r="C231" s="126">
        <f>IF(C230="","",IF(DATE(YEAR(C230),MONTH(C230)+1,DAY(C230))&lt;=DATE(YEAR($E$12),MONTH($E$12)+$E$14,DAY($E$12)),DATE(YEAR(C230),MONTH(C230)+1,DAY(C230)),""))</f>
      </c>
      <c r="D231" s="127">
        <f>IF(C231="","",IF(C232="","Schlussrate","Rate"))</f>
      </c>
      <c r="E231" s="100">
        <f>IF(C231="","",IF(K230&lt;$E$13+K230*$E$11/12,K230+K230*$E$11/12,IF(C232="",K230+K230*$E$11/12,$E$13)))</f>
      </c>
      <c r="F231" s="128"/>
      <c r="G231" s="129">
        <f>IF(C231="","",E231+F231)</f>
      </c>
      <c r="H231" s="130">
        <f>IF(C231="","",$E$11)</f>
      </c>
      <c r="I231" s="131">
        <f>IF(C231="","",K230*H231/12)</f>
      </c>
      <c r="J231" s="132">
        <f>IF(C231="","",E231+F231-I231)</f>
      </c>
      <c r="K231" s="133">
        <f>IF(C231="","",K230-J231)</f>
      </c>
      <c r="L231" s="32"/>
    </row>
    <row r="232" spans="1:12" ht="12.75">
      <c r="A232" s="32"/>
      <c r="B232" s="134" t="s">
        <v>244</v>
      </c>
      <c r="C232" s="126">
        <f>IF(C231="","",IF(DATE(YEAR(C231),MONTH(C231)+1,DAY(C231))&lt;=DATE(YEAR($E$12),MONTH($E$12)+$E$14,DAY($E$12)),DATE(YEAR(C231),MONTH(C231)+1,DAY(C231)),""))</f>
      </c>
      <c r="D232" s="127">
        <f>IF(C232="","",IF(C233="","Schlussrate","Rate"))</f>
      </c>
      <c r="E232" s="100">
        <f>IF(C232="","",IF(K231&lt;$E$13+K231*$E$11/12,K231+K231*$E$11/12,IF(C233="",K231+K231*$E$11/12,$E$13)))</f>
      </c>
      <c r="F232" s="128"/>
      <c r="G232" s="129">
        <f>IF(C232="","",E232+F232)</f>
      </c>
      <c r="H232" s="130">
        <f>IF(C232="","",$E$11)</f>
      </c>
      <c r="I232" s="131">
        <f>IF(C232="","",K231*H232/12)</f>
      </c>
      <c r="J232" s="132">
        <f>IF(C232="","",E232+F232-I232)</f>
      </c>
      <c r="K232" s="133">
        <f>IF(C232="","",K231-J232)</f>
      </c>
      <c r="L232" s="32"/>
    </row>
    <row r="233" spans="1:12" ht="12.75">
      <c r="A233" s="32"/>
      <c r="B233" s="134" t="s">
        <v>245</v>
      </c>
      <c r="C233" s="126">
        <f>IF(C232="","",IF(DATE(YEAR(C232),MONTH(C232)+1,DAY(C232))&lt;=DATE(YEAR($E$12),MONTH($E$12)+$E$14,DAY($E$12)),DATE(YEAR(C232),MONTH(C232)+1,DAY(C232)),""))</f>
      </c>
      <c r="D233" s="127">
        <f>IF(C233="","",IF(C234="","Schlussrate","Rate"))</f>
      </c>
      <c r="E233" s="100">
        <f>IF(C233="","",IF(K232&lt;$E$13+K232*$E$11/12,K232+K232*$E$11/12,IF(C234="",K232+K232*$E$11/12,$E$13)))</f>
      </c>
      <c r="F233" s="128"/>
      <c r="G233" s="129">
        <f>IF(C233="","",E233+F233)</f>
      </c>
      <c r="H233" s="130">
        <f>IF(C233="","",$E$11)</f>
      </c>
      <c r="I233" s="131">
        <f>IF(C233="","",K232*H233/12)</f>
      </c>
      <c r="J233" s="132">
        <f>IF(C233="","",E233+F233-I233)</f>
      </c>
      <c r="K233" s="133">
        <f>IF(C233="","",K232-J233)</f>
      </c>
      <c r="L233" s="32"/>
    </row>
    <row r="234" spans="1:12" ht="12.75">
      <c r="A234" s="32"/>
      <c r="B234" s="134" t="s">
        <v>246</v>
      </c>
      <c r="C234" s="126">
        <f>IF(C233="","",IF(DATE(YEAR(C233),MONTH(C233)+1,DAY(C233))&lt;=DATE(YEAR($E$12),MONTH($E$12)+$E$14,DAY($E$12)),DATE(YEAR(C233),MONTH(C233)+1,DAY(C233)),""))</f>
      </c>
      <c r="D234" s="127">
        <f>IF(C234="","",IF(C235="","Schlussrate","Rate"))</f>
      </c>
      <c r="E234" s="100">
        <f>IF(C234="","",IF(K233&lt;$E$13+K233*$E$11/12,K233+K233*$E$11/12,IF(C235="",K233+K233*$E$11/12,$E$13)))</f>
      </c>
      <c r="F234" s="128"/>
      <c r="G234" s="129">
        <f>IF(C234="","",E234+F234)</f>
      </c>
      <c r="H234" s="130">
        <f>IF(C234="","",$E$11)</f>
      </c>
      <c r="I234" s="131">
        <f>IF(C234="","",K233*H234/12)</f>
      </c>
      <c r="J234" s="132">
        <f>IF(C234="","",E234+F234-I234)</f>
      </c>
      <c r="K234" s="133">
        <f>IF(C234="","",K233-J234)</f>
      </c>
      <c r="L234" s="32"/>
    </row>
    <row r="235" spans="1:12" ht="12.75">
      <c r="A235" s="32"/>
      <c r="B235" s="134" t="s">
        <v>247</v>
      </c>
      <c r="C235" s="126">
        <f>IF(C234="","",IF(DATE(YEAR(C234),MONTH(C234)+1,DAY(C234))&lt;=DATE(YEAR($E$12),MONTH($E$12)+$E$14,DAY($E$12)),DATE(YEAR(C234),MONTH(C234)+1,DAY(C234)),""))</f>
      </c>
      <c r="D235" s="127">
        <f>IF(C235="","",IF(C236="","Schlussrate","Rate"))</f>
      </c>
      <c r="E235" s="100">
        <f>IF(C235="","",IF(K234&lt;$E$13+K234*$E$11/12,K234+K234*$E$11/12,IF(C236="",K234+K234*$E$11/12,$E$13)))</f>
      </c>
      <c r="F235" s="128"/>
      <c r="G235" s="129">
        <f>IF(C235="","",E235+F235)</f>
      </c>
      <c r="H235" s="130">
        <f>IF(C235="","",$E$11)</f>
      </c>
      <c r="I235" s="131">
        <f>IF(C235="","",K234*H235/12)</f>
      </c>
      <c r="J235" s="132">
        <f>IF(C235="","",E235+F235-I235)</f>
      </c>
      <c r="K235" s="133">
        <f>IF(C235="","",K234-J235)</f>
      </c>
      <c r="L235" s="32"/>
    </row>
    <row r="236" spans="1:12" ht="12.75">
      <c r="A236" s="32"/>
      <c r="B236" s="134" t="s">
        <v>248</v>
      </c>
      <c r="C236" s="126">
        <f>IF(C235="","",IF(DATE(YEAR(C235),MONTH(C235)+1,DAY(C235))&lt;=DATE(YEAR($E$12),MONTH($E$12)+$E$14,DAY($E$12)),DATE(YEAR(C235),MONTH(C235)+1,DAY(C235)),""))</f>
      </c>
      <c r="D236" s="127">
        <f>IF(C236="","",IF(C237="","Schlussrate","Rate"))</f>
      </c>
      <c r="E236" s="100">
        <f>IF(C236="","",IF(K235&lt;$E$13+K235*$E$11/12,K235+K235*$E$11/12,IF(C237="",K235+K235*$E$11/12,$E$13)))</f>
      </c>
      <c r="F236" s="128"/>
      <c r="G236" s="129">
        <f>IF(C236="","",E236+F236)</f>
      </c>
      <c r="H236" s="130">
        <f>IF(C236="","",$E$11)</f>
      </c>
      <c r="I236" s="131">
        <f>IF(C236="","",K235*H236/12)</f>
      </c>
      <c r="J236" s="132">
        <f>IF(C236="","",E236+F236-I236)</f>
      </c>
      <c r="K236" s="133">
        <f>IF(C236="","",K235-J236)</f>
      </c>
      <c r="L236" s="32"/>
    </row>
    <row r="237" spans="1:12" ht="12.75">
      <c r="A237" s="32"/>
      <c r="B237" s="134" t="s">
        <v>249</v>
      </c>
      <c r="C237" s="126">
        <f>IF(C236="","",IF(DATE(YEAR(C236),MONTH(C236)+1,DAY(C236))&lt;=DATE(YEAR($E$12),MONTH($E$12)+$E$14,DAY($E$12)),DATE(YEAR(C236),MONTH(C236)+1,DAY(C236)),""))</f>
      </c>
      <c r="D237" s="127">
        <f>IF(C237="","",IF(C238="","Schlussrate","Rate"))</f>
      </c>
      <c r="E237" s="100">
        <f>IF(C237="","",IF(K236&lt;$E$13+K236*$E$11/12,K236+K236*$E$11/12,IF(C238="",K236+K236*$E$11/12,$E$13)))</f>
      </c>
      <c r="F237" s="128"/>
      <c r="G237" s="129">
        <f>IF(C237="","",E237+F237)</f>
      </c>
      <c r="H237" s="130">
        <f>IF(C237="","",$E$11)</f>
      </c>
      <c r="I237" s="131">
        <f>IF(C237="","",K236*H237/12)</f>
      </c>
      <c r="J237" s="132">
        <f>IF(C237="","",E237+F237-I237)</f>
      </c>
      <c r="K237" s="133">
        <f>IF(C237="","",K236-J237)</f>
      </c>
      <c r="L237" s="32"/>
    </row>
    <row r="238" spans="1:12" ht="12.75">
      <c r="A238" s="32"/>
      <c r="B238" s="134" t="s">
        <v>250</v>
      </c>
      <c r="C238" s="126">
        <f>IF(C237="","",IF(DATE(YEAR(C237),MONTH(C237)+1,DAY(C237))&lt;=DATE(YEAR($E$12),MONTH($E$12)+$E$14,DAY($E$12)),DATE(YEAR(C237),MONTH(C237)+1,DAY(C237)),""))</f>
      </c>
      <c r="D238" s="127">
        <f>IF(C238="","",IF(C239="","Schlussrate","Rate"))</f>
      </c>
      <c r="E238" s="100">
        <f>IF(C238="","",IF(K237&lt;$E$13+K237*$E$11/12,K237+K237*$E$11/12,IF(C239="",K237+K237*$E$11/12,$E$13)))</f>
      </c>
      <c r="F238" s="128"/>
      <c r="G238" s="129">
        <f>IF(C238="","",E238+F238)</f>
      </c>
      <c r="H238" s="130">
        <f>IF(C238="","",$E$11)</f>
      </c>
      <c r="I238" s="131">
        <f>IF(C238="","",K237*H238/12)</f>
      </c>
      <c r="J238" s="132">
        <f>IF(C238="","",E238+F238-I238)</f>
      </c>
      <c r="K238" s="133">
        <f>IF(C238="","",K237-J238)</f>
      </c>
      <c r="L238" s="32"/>
    </row>
    <row r="239" spans="1:12" ht="12.75">
      <c r="A239" s="32"/>
      <c r="B239" s="134" t="s">
        <v>251</v>
      </c>
      <c r="C239" s="126">
        <f>IF(C238="","",IF(DATE(YEAR(C238),MONTH(C238)+1,DAY(C238))&lt;=DATE(YEAR($E$12),MONTH($E$12)+$E$14,DAY($E$12)),DATE(YEAR(C238),MONTH(C238)+1,DAY(C238)),""))</f>
      </c>
      <c r="D239" s="127">
        <f>IF(C239="","",IF(C240="","Schlussrate","Rate"))</f>
      </c>
      <c r="E239" s="100">
        <f>IF(C239="","",IF(K238&lt;$E$13+K238*$E$11/12,K238+K238*$E$11/12,IF(C240="",K238+K238*$E$11/12,$E$13)))</f>
      </c>
      <c r="F239" s="128"/>
      <c r="G239" s="129">
        <f>IF(C239="","",E239+F239)</f>
      </c>
      <c r="H239" s="130">
        <f>IF(C239="","",$E$11)</f>
      </c>
      <c r="I239" s="131">
        <f>IF(C239="","",K238*H239/12)</f>
      </c>
      <c r="J239" s="132">
        <f>IF(C239="","",E239+F239-I239)</f>
      </c>
      <c r="K239" s="133">
        <f>IF(C239="","",K238-J239)</f>
      </c>
      <c r="L239" s="32"/>
    </row>
    <row r="240" spans="1:12" ht="12.75">
      <c r="A240" s="32"/>
      <c r="B240" s="134" t="s">
        <v>252</v>
      </c>
      <c r="C240" s="126">
        <f>IF(C239="","",IF(DATE(YEAR(C239),MONTH(C239)+1,DAY(C239))&lt;=DATE(YEAR($E$12),MONTH($E$12)+$E$14,DAY($E$12)),DATE(YEAR(C239),MONTH(C239)+1,DAY(C239)),""))</f>
      </c>
      <c r="D240" s="127">
        <f>IF(C240="","",IF(C241="","Schlussrate","Rate"))</f>
      </c>
      <c r="E240" s="100">
        <f>IF(C240="","",IF(K239&lt;$E$13+K239*$E$11/12,K239+K239*$E$11/12,IF(C241="",K239+K239*$E$11/12,$E$13)))</f>
      </c>
      <c r="F240" s="128"/>
      <c r="G240" s="129">
        <f>IF(C240="","",E240+F240)</f>
      </c>
      <c r="H240" s="130">
        <f>IF(C240="","",$E$11)</f>
      </c>
      <c r="I240" s="131">
        <f>IF(C240="","",K239*H240/12)</f>
      </c>
      <c r="J240" s="132">
        <f>IF(C240="","",E240+F240-I240)</f>
      </c>
      <c r="K240" s="133">
        <f>IF(C240="","",K239-J240)</f>
      </c>
      <c r="L240" s="32"/>
    </row>
    <row r="241" spans="1:12" ht="12.75">
      <c r="A241" s="32"/>
      <c r="B241" s="134" t="s">
        <v>253</v>
      </c>
      <c r="C241" s="126">
        <f>IF(C240="","",IF(DATE(YEAR(C240),MONTH(C240)+1,DAY(C240))&lt;=DATE(YEAR($E$12),MONTH($E$12)+$E$14,DAY($E$12)),DATE(YEAR(C240),MONTH(C240)+1,DAY(C240)),""))</f>
      </c>
      <c r="D241" s="127">
        <f>IF(C241="","",IF(C242="","Schlussrate","Rate"))</f>
      </c>
      <c r="E241" s="100">
        <f>IF(C241="","",IF(K240&lt;$E$13+K240*$E$11/12,K240+K240*$E$11/12,IF(C242="",K240+K240*$E$11/12,$E$13)))</f>
      </c>
      <c r="F241" s="128"/>
      <c r="G241" s="129">
        <f>IF(C241="","",E241+F241)</f>
      </c>
      <c r="H241" s="130">
        <f>IF(C241="","",$E$11)</f>
      </c>
      <c r="I241" s="131">
        <f>IF(C241="","",K240*H241/12)</f>
      </c>
      <c r="J241" s="132">
        <f>IF(C241="","",E241+F241-I241)</f>
      </c>
      <c r="K241" s="133">
        <f>IF(C241="","",K240-J241)</f>
      </c>
      <c r="L241" s="32"/>
    </row>
    <row r="242" spans="1:12" ht="12.75">
      <c r="A242" s="32"/>
      <c r="B242" s="134" t="s">
        <v>254</v>
      </c>
      <c r="C242" s="126">
        <f>IF(C241="","",IF(DATE(YEAR(C241),MONTH(C241)+1,DAY(C241))&lt;=DATE(YEAR($E$12),MONTH($E$12)+$E$14,DAY($E$12)),DATE(YEAR(C241),MONTH(C241)+1,DAY(C241)),""))</f>
      </c>
      <c r="D242" s="127">
        <f>IF(C242="","",IF(C243="","Schlussrate","Rate"))</f>
      </c>
      <c r="E242" s="100">
        <f>IF(C242="","",IF(K241&lt;$E$13+K241*$E$11/12,K241+K241*$E$11/12,IF(C243="",K241+K241*$E$11/12,$E$13)))</f>
      </c>
      <c r="F242" s="128"/>
      <c r="G242" s="129">
        <f>IF(C242="","",E242+F242)</f>
      </c>
      <c r="H242" s="130">
        <f>IF(C242="","",$E$11)</f>
      </c>
      <c r="I242" s="131">
        <f>IF(C242="","",K241*H242/12)</f>
      </c>
      <c r="J242" s="132">
        <f>IF(C242="","",E242+F242-I242)</f>
      </c>
      <c r="K242" s="133">
        <f>IF(C242="","",K241-J242)</f>
      </c>
      <c r="L242" s="32"/>
    </row>
    <row r="243" spans="1:12" ht="12.75">
      <c r="A243" s="32"/>
      <c r="B243" s="134" t="s">
        <v>255</v>
      </c>
      <c r="C243" s="126">
        <f>IF(C242="","",IF(DATE(YEAR(C242),MONTH(C242)+1,DAY(C242))&lt;=DATE(YEAR($E$12),MONTH($E$12)+$E$14,DAY($E$12)),DATE(YEAR(C242),MONTH(C242)+1,DAY(C242)),""))</f>
      </c>
      <c r="D243" s="127">
        <f>IF(C243="","",IF(C244="","Schlussrate","Rate"))</f>
      </c>
      <c r="E243" s="100">
        <f>IF(C243="","",IF(K242&lt;$E$13+K242*$E$11/12,K242+K242*$E$11/12,IF(C244="",K242+K242*$E$11/12,$E$13)))</f>
      </c>
      <c r="F243" s="128"/>
      <c r="G243" s="129">
        <f>IF(C243="","",E243+F243)</f>
      </c>
      <c r="H243" s="130">
        <f>IF(C243="","",$E$11)</f>
      </c>
      <c r="I243" s="131">
        <f>IF(C243="","",K242*H243/12)</f>
      </c>
      <c r="J243" s="132">
        <f>IF(C243="","",E243+F243-I243)</f>
      </c>
      <c r="K243" s="133">
        <f>IF(C243="","",K242-J243)</f>
      </c>
      <c r="L243" s="32"/>
    </row>
    <row r="244" spans="1:12" ht="12.75">
      <c r="A244" s="32"/>
      <c r="B244" s="134" t="s">
        <v>256</v>
      </c>
      <c r="C244" s="126">
        <f>IF(C243="","",IF(DATE(YEAR(C243),MONTH(C243)+1,DAY(C243))&lt;=DATE(YEAR($E$12),MONTH($E$12)+$E$14,DAY($E$12)),DATE(YEAR(C243),MONTH(C243)+1,DAY(C243)),""))</f>
      </c>
      <c r="D244" s="127">
        <f>IF(C244="","",IF(C245="","Schlussrate","Rate"))</f>
      </c>
      <c r="E244" s="100">
        <f>IF(C244="","",IF(K243&lt;$E$13+K243*$E$11/12,K243+K243*$E$11/12,IF(C245="",K243+K243*$E$11/12,$E$13)))</f>
      </c>
      <c r="F244" s="128"/>
      <c r="G244" s="129">
        <f>IF(C244="","",E244+F244)</f>
      </c>
      <c r="H244" s="130">
        <f>IF(C244="","",$E$11)</f>
      </c>
      <c r="I244" s="131">
        <f>IF(C244="","",K243*H244/12)</f>
      </c>
      <c r="J244" s="132">
        <f>IF(C244="","",E244+F244-I244)</f>
      </c>
      <c r="K244" s="133">
        <f>IF(C244="","",K243-J244)</f>
      </c>
      <c r="L244" s="32"/>
    </row>
    <row r="245" spans="1:12" ht="12.75">
      <c r="A245" s="32"/>
      <c r="B245" s="134" t="s">
        <v>257</v>
      </c>
      <c r="C245" s="126">
        <f>IF(C244="","",IF(DATE(YEAR(C244),MONTH(C244)+1,DAY(C244))&lt;=DATE(YEAR($E$12),MONTH($E$12)+$E$14,DAY($E$12)),DATE(YEAR(C244),MONTH(C244)+1,DAY(C244)),""))</f>
      </c>
      <c r="D245" s="127">
        <f>IF(C245="","",IF(C246="","Schlussrate","Rate"))</f>
      </c>
      <c r="E245" s="100">
        <f>IF(C245="","",IF(K244&lt;$E$13+K244*$E$11/12,K244+K244*$E$11/12,IF(C246="",K244+K244*$E$11/12,$E$13)))</f>
      </c>
      <c r="F245" s="128"/>
      <c r="G245" s="129">
        <f>IF(C245="","",E245+F245)</f>
      </c>
      <c r="H245" s="130">
        <f>IF(C245="","",$E$11)</f>
      </c>
      <c r="I245" s="131">
        <f>IF(C245="","",K244*H245/12)</f>
      </c>
      <c r="J245" s="132">
        <f>IF(C245="","",E245+F245-I245)</f>
      </c>
      <c r="K245" s="133">
        <f>IF(C245="","",K244-J245)</f>
      </c>
      <c r="L245" s="32"/>
    </row>
    <row r="246" spans="1:12" ht="12.75">
      <c r="A246" s="32"/>
      <c r="B246" s="134" t="s">
        <v>258</v>
      </c>
      <c r="C246" s="126">
        <f>IF(C245="","",IF(DATE(YEAR(C245),MONTH(C245)+1,DAY(C245))&lt;=DATE(YEAR($E$12),MONTH($E$12)+$E$14,DAY($E$12)),DATE(YEAR(C245),MONTH(C245)+1,DAY(C245)),""))</f>
      </c>
      <c r="D246" s="127">
        <f>IF(C246="","",IF(C247="","Schlussrate","Rate"))</f>
      </c>
      <c r="E246" s="100">
        <f>IF(C246="","",IF(K245&lt;$E$13+K245*$E$11/12,K245+K245*$E$11/12,IF(C247="",K245+K245*$E$11/12,$E$13)))</f>
      </c>
      <c r="F246" s="128"/>
      <c r="G246" s="129">
        <f>IF(C246="","",E246+F246)</f>
      </c>
      <c r="H246" s="130">
        <f>IF(C246="","",$E$11)</f>
      </c>
      <c r="I246" s="131">
        <f>IF(C246="","",K245*H246/12)</f>
      </c>
      <c r="J246" s="132">
        <f>IF(C246="","",E246+F246-I246)</f>
      </c>
      <c r="K246" s="133">
        <f>IF(C246="","",K245-J246)</f>
      </c>
      <c r="L246" s="32"/>
    </row>
    <row r="247" spans="1:12" ht="12.75">
      <c r="A247" s="32"/>
      <c r="B247" s="134" t="s">
        <v>259</v>
      </c>
      <c r="C247" s="126">
        <f>IF(C246="","",IF(DATE(YEAR(C246),MONTH(C246)+1,DAY(C246))&lt;=DATE(YEAR($E$12),MONTH($E$12)+$E$14,DAY($E$12)),DATE(YEAR(C246),MONTH(C246)+1,DAY(C246)),""))</f>
      </c>
      <c r="D247" s="127">
        <f>IF(C247="","",IF(C248="","Schlussrate","Rate"))</f>
      </c>
      <c r="E247" s="100">
        <f>IF(C247="","",IF(K246&lt;$E$13+K246*$E$11/12,K246+K246*$E$11/12,IF(C248="",K246+K246*$E$11/12,$E$13)))</f>
      </c>
      <c r="F247" s="128"/>
      <c r="G247" s="129">
        <f>IF(C247="","",E247+F247)</f>
      </c>
      <c r="H247" s="130">
        <f>IF(C247="","",$E$11)</f>
      </c>
      <c r="I247" s="131">
        <f>IF(C247="","",K246*H247/12)</f>
      </c>
      <c r="J247" s="132">
        <f>IF(C247="","",E247+F247-I247)</f>
      </c>
      <c r="K247" s="133">
        <f>IF(C247="","",K246-J247)</f>
      </c>
      <c r="L247" s="32"/>
    </row>
    <row r="248" spans="1:12" ht="12.75">
      <c r="A248" s="32"/>
      <c r="B248" s="134" t="s">
        <v>260</v>
      </c>
      <c r="C248" s="126">
        <f>IF(C247="","",IF(DATE(YEAR(C247),MONTH(C247)+1,DAY(C247))&lt;=DATE(YEAR($E$12),MONTH($E$12)+$E$14,DAY($E$12)),DATE(YEAR(C247),MONTH(C247)+1,DAY(C247)),""))</f>
      </c>
      <c r="D248" s="127">
        <f>IF(C248="","",IF(C249="","Schlussrate","Rate"))</f>
      </c>
      <c r="E248" s="100">
        <f>IF(C248="","",IF(K247&lt;$E$13+K247*$E$11/12,K247+K247*$E$11/12,IF(C249="",K247+K247*$E$11/12,$E$13)))</f>
      </c>
      <c r="F248" s="128"/>
      <c r="G248" s="129">
        <f>IF(C248="","",E248+F248)</f>
      </c>
      <c r="H248" s="130">
        <f>IF(C248="","",$E$11)</f>
      </c>
      <c r="I248" s="131">
        <f>IF(C248="","",K247*H248/12)</f>
      </c>
      <c r="J248" s="132">
        <f>IF(C248="","",E248+F248-I248)</f>
      </c>
      <c r="K248" s="133">
        <f>IF(C248="","",K247-J248)</f>
      </c>
      <c r="L248" s="32"/>
    </row>
    <row r="249" spans="1:12" ht="12.75">
      <c r="A249" s="32"/>
      <c r="B249" s="134" t="s">
        <v>261</v>
      </c>
      <c r="C249" s="126">
        <f>IF(C248="","",IF(DATE(YEAR(C248),MONTH(C248)+1,DAY(C248))&lt;=DATE(YEAR($E$12),MONTH($E$12)+$E$14,DAY($E$12)),DATE(YEAR(C248),MONTH(C248)+1,DAY(C248)),""))</f>
      </c>
      <c r="D249" s="127">
        <f>IF(C249="","",IF(C250="","Schlussrate","Rate"))</f>
      </c>
      <c r="E249" s="100">
        <f>IF(C249="","",IF(K248&lt;$E$13+K248*$E$11/12,K248+K248*$E$11/12,IF(C250="",K248+K248*$E$11/12,$E$13)))</f>
      </c>
      <c r="F249" s="128"/>
      <c r="G249" s="129">
        <f>IF(C249="","",E249+F249)</f>
      </c>
      <c r="H249" s="130">
        <f>IF(C249="","",$E$11)</f>
      </c>
      <c r="I249" s="131">
        <f>IF(C249="","",K248*H249/12)</f>
      </c>
      <c r="J249" s="132">
        <f>IF(C249="","",E249+F249-I249)</f>
      </c>
      <c r="K249" s="133">
        <f>IF(C249="","",K248-J249)</f>
      </c>
      <c r="L249" s="32"/>
    </row>
    <row r="250" spans="1:12" ht="12.75">
      <c r="A250" s="32"/>
      <c r="B250" s="134" t="s">
        <v>262</v>
      </c>
      <c r="C250" s="126">
        <f>IF(C249="","",IF(DATE(YEAR(C249),MONTH(C249)+1,DAY(C249))&lt;=DATE(YEAR($E$12),MONTH($E$12)+$E$14,DAY($E$12)),DATE(YEAR(C249),MONTH(C249)+1,DAY(C249)),""))</f>
      </c>
      <c r="D250" s="127">
        <f>IF(C250="","",IF(C251="","Schlussrate","Rate"))</f>
      </c>
      <c r="E250" s="100">
        <f>IF(C250="","",IF(K249&lt;$E$13+K249*$E$11/12,K249+K249*$E$11/12,IF(C251="",K249+K249*$E$11/12,$E$13)))</f>
      </c>
      <c r="F250" s="128"/>
      <c r="G250" s="129">
        <f>IF(C250="","",E250+F250)</f>
      </c>
      <c r="H250" s="130">
        <f>IF(C250="","",$E$11)</f>
      </c>
      <c r="I250" s="131">
        <f>IF(C250="","",K249*H250/12)</f>
      </c>
      <c r="J250" s="132">
        <f>IF(C250="","",E250+F250-I250)</f>
      </c>
      <c r="K250" s="133">
        <f>IF(C250="","",K249-J250)</f>
      </c>
      <c r="L250" s="32"/>
    </row>
    <row r="251" spans="1:12" ht="12.75">
      <c r="A251" s="32"/>
      <c r="B251" s="134" t="s">
        <v>263</v>
      </c>
      <c r="C251" s="126">
        <f>IF(C250="","",IF(DATE(YEAR(C250),MONTH(C250)+1,DAY(C250))&lt;=DATE(YEAR($E$12),MONTH($E$12)+$E$14,DAY($E$12)),DATE(YEAR(C250),MONTH(C250)+1,DAY(C250)),""))</f>
      </c>
      <c r="D251" s="127">
        <f>IF(C251="","",IF(C252="","Schlussrate","Rate"))</f>
      </c>
      <c r="E251" s="100">
        <f>IF(C251="","",IF(K250&lt;$E$13+K250*$E$11/12,K250+K250*$E$11/12,IF(C252="",K250+K250*$E$11/12,$E$13)))</f>
      </c>
      <c r="F251" s="128"/>
      <c r="G251" s="129">
        <f>IF(C251="","",E251+F251)</f>
      </c>
      <c r="H251" s="130">
        <f>IF(C251="","",$E$11)</f>
      </c>
      <c r="I251" s="131">
        <f>IF(C251="","",K250*H251/12)</f>
      </c>
      <c r="J251" s="132">
        <f>IF(C251="","",E251+F251-I251)</f>
      </c>
      <c r="K251" s="133">
        <f>IF(C251="","",K250-J251)</f>
      </c>
      <c r="L251" s="32"/>
    </row>
    <row r="252" spans="1:12" ht="12.75">
      <c r="A252" s="32"/>
      <c r="B252" s="134" t="s">
        <v>264</v>
      </c>
      <c r="C252" s="126">
        <f>IF(C251="","",IF(DATE(YEAR(C251),MONTH(C251)+1,DAY(C251))&lt;=DATE(YEAR($E$12),MONTH($E$12)+$E$14,DAY($E$12)),DATE(YEAR(C251),MONTH(C251)+1,DAY(C251)),""))</f>
      </c>
      <c r="D252" s="127">
        <f>IF(C252="","",IF(C253="","Schlussrate","Rate"))</f>
      </c>
      <c r="E252" s="100">
        <f>IF(C252="","",IF(K251&lt;$E$13+K251*$E$11/12,K251+K251*$E$11/12,IF(C253="",K251+K251*$E$11/12,$E$13)))</f>
      </c>
      <c r="F252" s="128"/>
      <c r="G252" s="129">
        <f>IF(C252="","",E252+F252)</f>
      </c>
      <c r="H252" s="130">
        <f>IF(C252="","",$E$11)</f>
      </c>
      <c r="I252" s="131">
        <f>IF(C252="","",K251*H252/12)</f>
      </c>
      <c r="J252" s="132">
        <f>IF(C252="","",E252+F252-I252)</f>
      </c>
      <c r="K252" s="133">
        <f>IF(C252="","",K251-J252)</f>
      </c>
      <c r="L252" s="32"/>
    </row>
    <row r="253" spans="1:12" ht="12.75">
      <c r="A253" s="32"/>
      <c r="B253" s="134" t="s">
        <v>265</v>
      </c>
      <c r="C253" s="126">
        <f>IF(C252="","",IF(DATE(YEAR(C252),MONTH(C252)+1,DAY(C252))&lt;=DATE(YEAR($E$12),MONTH($E$12)+$E$14,DAY($E$12)),DATE(YEAR(C252),MONTH(C252)+1,DAY(C252)),""))</f>
      </c>
      <c r="D253" s="127">
        <f>IF(C253="","",IF(C254="","Schlussrate","Rate"))</f>
      </c>
      <c r="E253" s="100">
        <f>IF(C253="","",IF(K252&lt;$E$13+K252*$E$11/12,K252+K252*$E$11/12,IF(C254="",K252+K252*$E$11/12,$E$13)))</f>
      </c>
      <c r="F253" s="128"/>
      <c r="G253" s="129">
        <f>IF(C253="","",E253+F253)</f>
      </c>
      <c r="H253" s="130">
        <f>IF(C253="","",$E$11)</f>
      </c>
      <c r="I253" s="131">
        <f>IF(C253="","",K252*H253/12)</f>
      </c>
      <c r="J253" s="132">
        <f>IF(C253="","",E253+F253-I253)</f>
      </c>
      <c r="K253" s="133">
        <f>IF(C253="","",K252-J253)</f>
      </c>
      <c r="L253" s="32"/>
    </row>
    <row r="254" spans="1:12" ht="12.75">
      <c r="A254" s="32"/>
      <c r="B254" s="134" t="s">
        <v>266</v>
      </c>
      <c r="C254" s="126">
        <f>IF(C253="","",IF(DATE(YEAR(C253),MONTH(C253)+1,DAY(C253))&lt;=DATE(YEAR($E$12),MONTH($E$12)+$E$14,DAY($E$12)),DATE(YEAR(C253),MONTH(C253)+1,DAY(C253)),""))</f>
      </c>
      <c r="D254" s="127">
        <f>IF(C254="","",IF(C255="","Schlussrate","Rate"))</f>
      </c>
      <c r="E254" s="100">
        <f>IF(C254="","",IF(K253&lt;$E$13+K253*$E$11/12,K253+K253*$E$11/12,IF(C255="",K253+K253*$E$11/12,$E$13)))</f>
      </c>
      <c r="F254" s="128"/>
      <c r="G254" s="129">
        <f>IF(C254="","",E254+F254)</f>
      </c>
      <c r="H254" s="130">
        <f>IF(C254="","",$E$11)</f>
      </c>
      <c r="I254" s="131">
        <f>IF(C254="","",K253*H254/12)</f>
      </c>
      <c r="J254" s="132">
        <f>IF(C254="","",E254+F254-I254)</f>
      </c>
      <c r="K254" s="133">
        <f>IF(C254="","",K253-J254)</f>
      </c>
      <c r="L254" s="32"/>
    </row>
    <row r="255" spans="1:12" ht="12.75">
      <c r="A255" s="32"/>
      <c r="B255" s="134" t="s">
        <v>267</v>
      </c>
      <c r="C255" s="126">
        <f>IF(C254="","",IF(DATE(YEAR(C254),MONTH(C254)+1,DAY(C254))&lt;=DATE(YEAR($E$12),MONTH($E$12)+$E$14,DAY($E$12)),DATE(YEAR(C254),MONTH(C254)+1,DAY(C254)),""))</f>
      </c>
      <c r="D255" s="127">
        <f>IF(C255="","",IF(C256="","Schlussrate","Rate"))</f>
      </c>
      <c r="E255" s="100">
        <f>IF(C255="","",IF(K254&lt;$E$13+K254*$E$11/12,K254+K254*$E$11/12,IF(C256="",K254+K254*$E$11/12,$E$13)))</f>
      </c>
      <c r="F255" s="128"/>
      <c r="G255" s="129">
        <f>IF(C255="","",E255+F255)</f>
      </c>
      <c r="H255" s="130">
        <f>IF(C255="","",$E$11)</f>
      </c>
      <c r="I255" s="131">
        <f>IF(C255="","",K254*H255/12)</f>
      </c>
      <c r="J255" s="132">
        <f>IF(C255="","",E255+F255-I255)</f>
      </c>
      <c r="K255" s="133">
        <f>IF(C255="","",K254-J255)</f>
      </c>
      <c r="L255" s="32"/>
    </row>
    <row r="256" spans="1:12" ht="12.75">
      <c r="A256" s="32"/>
      <c r="B256" s="134" t="s">
        <v>268</v>
      </c>
      <c r="C256" s="126">
        <f>IF(C255="","",IF(DATE(YEAR(C255),MONTH(C255)+1,DAY(C255))&lt;=DATE(YEAR($E$12),MONTH($E$12)+$E$14,DAY($E$12)),DATE(YEAR(C255),MONTH(C255)+1,DAY(C255)),""))</f>
      </c>
      <c r="D256" s="127">
        <f>IF(C256="","",IF(C257="","Schlussrate","Rate"))</f>
      </c>
      <c r="E256" s="100">
        <f>IF(C256="","",IF(K255&lt;$E$13+K255*$E$11/12,K255+K255*$E$11/12,IF(C257="",K255+K255*$E$11/12,$E$13)))</f>
      </c>
      <c r="F256" s="128"/>
      <c r="G256" s="129">
        <f>IF(C256="","",E256+F256)</f>
      </c>
      <c r="H256" s="130">
        <f>IF(C256="","",$E$11)</f>
      </c>
      <c r="I256" s="131">
        <f>IF(C256="","",K255*H256/12)</f>
      </c>
      <c r="J256" s="132">
        <f>IF(C256="","",E256+F256-I256)</f>
      </c>
      <c r="K256" s="133">
        <f>IF(C256="","",K255-J256)</f>
      </c>
      <c r="L256" s="32"/>
    </row>
    <row r="257" spans="1:12" ht="12.75">
      <c r="A257" s="32"/>
      <c r="B257" s="134" t="s">
        <v>269</v>
      </c>
      <c r="C257" s="126">
        <f>IF(C256="","",IF(DATE(YEAR(C256),MONTH(C256)+1,DAY(C256))&lt;=DATE(YEAR($E$12),MONTH($E$12)+$E$14,DAY($E$12)),DATE(YEAR(C256),MONTH(C256)+1,DAY(C256)),""))</f>
      </c>
      <c r="D257" s="127">
        <f>IF(C257="","",IF(C258="","Schlussrate","Rate"))</f>
      </c>
      <c r="E257" s="100">
        <f>IF(C257="","",IF(K256&lt;$E$13+K256*$E$11/12,K256+K256*$E$11/12,IF(C258="",K256+K256*$E$11/12,$E$13)))</f>
      </c>
      <c r="F257" s="128"/>
      <c r="G257" s="129">
        <f>IF(C257="","",E257+F257)</f>
      </c>
      <c r="H257" s="130">
        <f>IF(C257="","",$E$11)</f>
      </c>
      <c r="I257" s="131">
        <f>IF(C257="","",K256*H257/12)</f>
      </c>
      <c r="J257" s="132">
        <f>IF(C257="","",E257+F257-I257)</f>
      </c>
      <c r="K257" s="133">
        <f>IF(C257="","",K256-J257)</f>
      </c>
      <c r="L257" s="32"/>
    </row>
    <row r="258" spans="1:12" ht="12.75">
      <c r="A258" s="32"/>
      <c r="B258" s="134" t="s">
        <v>270</v>
      </c>
      <c r="C258" s="126">
        <f>IF(C257="","",IF(DATE(YEAR(C257),MONTH(C257)+1,DAY(C257))&lt;=DATE(YEAR($E$12),MONTH($E$12)+$E$14,DAY($E$12)),DATE(YEAR(C257),MONTH(C257)+1,DAY(C257)),""))</f>
      </c>
      <c r="D258" s="127">
        <f>IF(C258="","",IF(C259="","Schlussrate","Rate"))</f>
      </c>
      <c r="E258" s="100">
        <f>IF(C258="","",IF(K257&lt;$E$13+K257*$E$11/12,K257+K257*$E$11/12,IF(C259="",K257+K257*$E$11/12,$E$13)))</f>
      </c>
      <c r="F258" s="128"/>
      <c r="G258" s="129">
        <f>IF(C258="","",E258+F258)</f>
      </c>
      <c r="H258" s="130">
        <f>IF(C258="","",$E$11)</f>
      </c>
      <c r="I258" s="131">
        <f>IF(C258="","",K257*H258/12)</f>
      </c>
      <c r="J258" s="132">
        <f>IF(C258="","",E258+F258-I258)</f>
      </c>
      <c r="K258" s="133">
        <f>IF(C258="","",K257-J258)</f>
      </c>
      <c r="L258" s="32"/>
    </row>
    <row r="259" spans="1:12" ht="12.75">
      <c r="A259" s="32"/>
      <c r="B259" s="134" t="s">
        <v>271</v>
      </c>
      <c r="C259" s="126">
        <f>IF(C258="","",IF(DATE(YEAR(C258),MONTH(C258)+1,DAY(C258))&lt;=DATE(YEAR($E$12),MONTH($E$12)+$E$14,DAY($E$12)),DATE(YEAR(C258),MONTH(C258)+1,DAY(C258)),""))</f>
      </c>
      <c r="D259" s="127">
        <f>IF(C259="","",IF(C260="","Schlussrate","Rate"))</f>
      </c>
      <c r="E259" s="100">
        <f>IF(C259="","",IF(K258&lt;$E$13+K258*$E$11/12,K258+K258*$E$11/12,IF(C260="",K258+K258*$E$11/12,$E$13)))</f>
      </c>
      <c r="F259" s="128"/>
      <c r="G259" s="129">
        <f>IF(C259="","",E259+F259)</f>
      </c>
      <c r="H259" s="130">
        <f>IF(C259="","",$E$11)</f>
      </c>
      <c r="I259" s="131">
        <f>IF(C259="","",K258*H259/12)</f>
      </c>
      <c r="J259" s="132">
        <f>IF(C259="","",E259+F259-I259)</f>
      </c>
      <c r="K259" s="133">
        <f>IF(C259="","",K258-J259)</f>
      </c>
      <c r="L259" s="32"/>
    </row>
    <row r="260" spans="1:12" ht="12.75">
      <c r="A260" s="32"/>
      <c r="B260" s="134" t="s">
        <v>272</v>
      </c>
      <c r="C260" s="126">
        <f>IF(C259="","",IF(DATE(YEAR(C259),MONTH(C259)+1,DAY(C259))&lt;=DATE(YEAR($E$12),MONTH($E$12)+$E$14,DAY($E$12)),DATE(YEAR(C259),MONTH(C259)+1,DAY(C259)),""))</f>
      </c>
      <c r="D260" s="127">
        <f>IF(C260="","",IF(C261="","Schlussrate","Rate"))</f>
      </c>
      <c r="E260" s="100">
        <f>IF(C260="","",IF(K259&lt;$E$13+K259*$E$11/12,K259+K259*$E$11/12,IF(C261="",K259+K259*$E$11/12,$E$13)))</f>
      </c>
      <c r="F260" s="128"/>
      <c r="G260" s="129">
        <f>IF(C260="","",E260+F260)</f>
      </c>
      <c r="H260" s="130">
        <f>IF(C260="","",$E$11)</f>
      </c>
      <c r="I260" s="131">
        <f>IF(C260="","",K259*H260/12)</f>
      </c>
      <c r="J260" s="132">
        <f>IF(C260="","",E260+F260-I260)</f>
      </c>
      <c r="K260" s="133">
        <f>IF(C260="","",K259-J260)</f>
      </c>
      <c r="L260" s="32"/>
    </row>
    <row r="261" spans="1:12" ht="12.75">
      <c r="A261" s="32"/>
      <c r="B261" s="134" t="s">
        <v>273</v>
      </c>
      <c r="C261" s="126">
        <f>IF(C260="","",IF(DATE(YEAR(C260),MONTH(C260)+1,DAY(C260))&lt;=DATE(YEAR($E$12),MONTH($E$12)+$E$14,DAY($E$12)),DATE(YEAR(C260),MONTH(C260)+1,DAY(C260)),""))</f>
      </c>
      <c r="D261" s="127">
        <f>IF(C261="","",IF(C262="","Schlussrate","Rate"))</f>
      </c>
      <c r="E261" s="100">
        <f>IF(C261="","",IF(K260&lt;$E$13+K260*$E$11/12,K260+K260*$E$11/12,IF(C262="",K260+K260*$E$11/12,$E$13)))</f>
      </c>
      <c r="F261" s="128"/>
      <c r="G261" s="129">
        <f>IF(C261="","",E261+F261)</f>
      </c>
      <c r="H261" s="130">
        <f>IF(C261="","",$E$11)</f>
      </c>
      <c r="I261" s="131">
        <f>IF(C261="","",K260*H261/12)</f>
      </c>
      <c r="J261" s="132">
        <f>IF(C261="","",E261+F261-I261)</f>
      </c>
      <c r="K261" s="133">
        <f>IF(C261="","",K260-J261)</f>
      </c>
      <c r="L261" s="32"/>
    </row>
    <row r="262" spans="1:12" ht="12.75">
      <c r="A262" s="32"/>
      <c r="B262" s="134" t="s">
        <v>274</v>
      </c>
      <c r="C262" s="126">
        <f>IF(C261="","",IF(DATE(YEAR(C261),MONTH(C261)+1,DAY(C261))&lt;=DATE(YEAR($E$12),MONTH($E$12)+$E$14,DAY($E$12)),DATE(YEAR(C261),MONTH(C261)+1,DAY(C261)),""))</f>
      </c>
      <c r="D262" s="127">
        <f>IF(C262="","",IF(C263="","Schlussrate","Rate"))</f>
      </c>
      <c r="E262" s="100">
        <f>IF(C262="","",IF(K261&lt;$E$13+K261*$E$11/12,K261+K261*$E$11/12,IF(C263="",K261+K261*$E$11/12,$E$13)))</f>
      </c>
      <c r="F262" s="128"/>
      <c r="G262" s="129">
        <f>IF(C262="","",E262+F262)</f>
      </c>
      <c r="H262" s="130">
        <f>IF(C262="","",$E$11)</f>
      </c>
      <c r="I262" s="131">
        <f>IF(C262="","",K261*H262/12)</f>
      </c>
      <c r="J262" s="132">
        <f>IF(C262="","",E262+F262-I262)</f>
      </c>
      <c r="K262" s="133">
        <f>IF(C262="","",K261-J262)</f>
      </c>
      <c r="L262" s="32"/>
    </row>
    <row r="263" spans="1:12" ht="12.75">
      <c r="A263" s="32"/>
      <c r="B263" s="134" t="s">
        <v>275</v>
      </c>
      <c r="C263" s="126">
        <f>IF(C262="","",IF(DATE(YEAR(C262),MONTH(C262)+1,DAY(C262))&lt;=DATE(YEAR($E$12),MONTH($E$12)+$E$14,DAY($E$12)),DATE(YEAR(C262),MONTH(C262)+1,DAY(C262)),""))</f>
      </c>
      <c r="D263" s="127">
        <f>IF(C263="","",IF(C264="","Schlussrate","Rate"))</f>
      </c>
      <c r="E263" s="100">
        <f>IF(C263="","",IF(K262&lt;$E$13+K262*$E$11/12,K262+K262*$E$11/12,IF(C264="",K262+K262*$E$11/12,$E$13)))</f>
      </c>
      <c r="F263" s="128"/>
      <c r="G263" s="129">
        <f>IF(C263="","",E263+F263)</f>
      </c>
      <c r="H263" s="130">
        <f>IF(C263="","",$E$11)</f>
      </c>
      <c r="I263" s="131">
        <f>IF(C263="","",K262*H263/12)</f>
      </c>
      <c r="J263" s="132">
        <f>IF(C263="","",E263+F263-I263)</f>
      </c>
      <c r="K263" s="133">
        <f>IF(C263="","",K262-J263)</f>
      </c>
      <c r="L263" s="32"/>
    </row>
    <row r="264" spans="1:12" ht="12.75">
      <c r="A264" s="32"/>
      <c r="B264" s="134" t="s">
        <v>276</v>
      </c>
      <c r="C264" s="126">
        <f>IF(C263="","",IF(DATE(YEAR(C263),MONTH(C263)+1,DAY(C263))&lt;=DATE(YEAR($E$12),MONTH($E$12)+$E$14,DAY($E$12)),DATE(YEAR(C263),MONTH(C263)+1,DAY(C263)),""))</f>
      </c>
      <c r="D264" s="127">
        <f>IF(C264="","",IF(C265="","Schlussrate","Rate"))</f>
      </c>
      <c r="E264" s="100">
        <f>IF(C264="","",IF(K263&lt;$E$13+K263*$E$11/12,K263+K263*$E$11/12,IF(C265="",K263+K263*$E$11/12,$E$13)))</f>
      </c>
      <c r="F264" s="128"/>
      <c r="G264" s="129">
        <f>IF(C264="","",E264+F264)</f>
      </c>
      <c r="H264" s="130">
        <f>IF(C264="","",$E$11)</f>
      </c>
      <c r="I264" s="131">
        <f>IF(C264="","",K263*H264/12)</f>
      </c>
      <c r="J264" s="132">
        <f>IF(C264="","",E264+F264-I264)</f>
      </c>
      <c r="K264" s="133">
        <f>IF(C264="","",K263-J264)</f>
      </c>
      <c r="L264" s="32"/>
    </row>
    <row r="265" spans="1:12" ht="12.75">
      <c r="A265" s="32"/>
      <c r="B265" s="134" t="s">
        <v>277</v>
      </c>
      <c r="C265" s="126">
        <f>IF(C264="","",IF(DATE(YEAR(C264),MONTH(C264)+1,DAY(C264))&lt;=DATE(YEAR($E$12),MONTH($E$12)+$E$14,DAY($E$12)),DATE(YEAR(C264),MONTH(C264)+1,DAY(C264)),""))</f>
      </c>
      <c r="D265" s="127">
        <f>IF(C265="","",IF(C266="","Schlussrate","Rate"))</f>
      </c>
      <c r="E265" s="100">
        <f>IF(C265="","",IF(K264&lt;$E$13+K264*$E$11/12,K264+K264*$E$11/12,IF(C266="",K264+K264*$E$11/12,$E$13)))</f>
      </c>
      <c r="F265" s="128"/>
      <c r="G265" s="129">
        <f>IF(C265="","",E265+F265)</f>
      </c>
      <c r="H265" s="130">
        <f>IF(C265="","",$E$11)</f>
      </c>
      <c r="I265" s="131">
        <f>IF(C265="","",K264*H265/12)</f>
      </c>
      <c r="J265" s="132">
        <f>IF(C265="","",E265+F265-I265)</f>
      </c>
      <c r="K265" s="133">
        <f>IF(C265="","",K264-J265)</f>
      </c>
      <c r="L265" s="32"/>
    </row>
    <row r="266" spans="1:12" ht="12.75">
      <c r="A266" s="32"/>
      <c r="B266" s="134" t="s">
        <v>278</v>
      </c>
      <c r="C266" s="126">
        <f>IF(C265="","",IF(DATE(YEAR(C265),MONTH(C265)+1,DAY(C265))&lt;=DATE(YEAR($E$12),MONTH($E$12)+$E$14,DAY($E$12)),DATE(YEAR(C265),MONTH(C265)+1,DAY(C265)),""))</f>
      </c>
      <c r="D266" s="127">
        <f>IF(C266="","",IF(C267="","Schlussrate","Rate"))</f>
      </c>
      <c r="E266" s="100">
        <f>IF(C266="","",IF(K265&lt;$E$13+K265*$E$11/12,K265+K265*$E$11/12,IF(C267="",K265+K265*$E$11/12,$E$13)))</f>
      </c>
      <c r="F266" s="128"/>
      <c r="G266" s="129">
        <f>IF(C266="","",E266+F266)</f>
      </c>
      <c r="H266" s="130">
        <f>IF(C266="","",$E$11)</f>
      </c>
      <c r="I266" s="131">
        <f>IF(C266="","",K265*H266/12)</f>
      </c>
      <c r="J266" s="132">
        <f>IF(C266="","",E266+F266-I266)</f>
      </c>
      <c r="K266" s="133">
        <f>IF(C266="","",K265-J266)</f>
      </c>
      <c r="L266" s="32"/>
    </row>
    <row r="267" spans="1:12" ht="12.75">
      <c r="A267" s="32"/>
      <c r="B267" s="134" t="s">
        <v>279</v>
      </c>
      <c r="C267" s="126">
        <f>IF(C266="","",IF(DATE(YEAR(C266),MONTH(C266)+1,DAY(C266))&lt;=DATE(YEAR($E$12),MONTH($E$12)+$E$14,DAY($E$12)),DATE(YEAR(C266),MONTH(C266)+1,DAY(C266)),""))</f>
      </c>
      <c r="D267" s="127">
        <f>IF(C267="","",IF(C268="","Schlussrate","Rate"))</f>
      </c>
      <c r="E267" s="100">
        <f>IF(C267="","",IF(K266&lt;$E$13+K266*$E$11/12,K266+K266*$E$11/12,IF(C268="",K266+K266*$E$11/12,$E$13)))</f>
      </c>
      <c r="F267" s="128"/>
      <c r="G267" s="129">
        <f>IF(C267="","",E267+F267)</f>
      </c>
      <c r="H267" s="130">
        <f>IF(C267="","",$E$11)</f>
      </c>
      <c r="I267" s="131">
        <f>IF(C267="","",K266*H267/12)</f>
      </c>
      <c r="J267" s="132">
        <f>IF(C267="","",E267+F267-I267)</f>
      </c>
      <c r="K267" s="133">
        <f>IF(C267="","",K266-J267)</f>
      </c>
      <c r="L267" s="32"/>
    </row>
    <row r="268" spans="1:12" ht="12.75">
      <c r="A268" s="32"/>
      <c r="B268" s="134" t="s">
        <v>280</v>
      </c>
      <c r="C268" s="126">
        <f>IF(C267="","",IF(DATE(YEAR(C267),MONTH(C267)+1,DAY(C267))&lt;=DATE(YEAR($E$12),MONTH($E$12)+$E$14,DAY($E$12)),DATE(YEAR(C267),MONTH(C267)+1,DAY(C267)),""))</f>
      </c>
      <c r="D268" s="127">
        <f>IF(C268="","",IF(C269="","Schlussrate","Rate"))</f>
      </c>
      <c r="E268" s="100">
        <f>IF(C268="","",IF(K267&lt;$E$13+K267*$E$11/12,K267+K267*$E$11/12,IF(C269="",K267+K267*$E$11/12,$E$13)))</f>
      </c>
      <c r="F268" s="128"/>
      <c r="G268" s="129">
        <f>IF(C268="","",E268+F268)</f>
      </c>
      <c r="H268" s="130">
        <f>IF(C268="","",$E$11)</f>
      </c>
      <c r="I268" s="131">
        <f>IF(C268="","",K267*H268/12)</f>
      </c>
      <c r="J268" s="132">
        <f>IF(C268="","",E268+F268-I268)</f>
      </c>
      <c r="K268" s="133">
        <f>IF(C268="","",K267-J268)</f>
      </c>
      <c r="L268" s="32"/>
    </row>
    <row r="269" spans="1:12" ht="12.75">
      <c r="A269" s="32"/>
      <c r="B269" s="134" t="s">
        <v>281</v>
      </c>
      <c r="C269" s="126">
        <f>IF(C268="","",IF(DATE(YEAR(C268),MONTH(C268)+1,DAY(C268))&lt;=DATE(YEAR($E$12),MONTH($E$12)+$E$14,DAY($E$12)),DATE(YEAR(C268),MONTH(C268)+1,DAY(C268)),""))</f>
      </c>
      <c r="D269" s="127">
        <f>IF(C269="","",IF(C270="","Schlussrate","Rate"))</f>
      </c>
      <c r="E269" s="100">
        <f>IF(C269="","",IF(K268&lt;$E$13+K268*$E$11/12,K268+K268*$E$11/12,IF(C270="",K268+K268*$E$11/12,$E$13)))</f>
      </c>
      <c r="F269" s="128"/>
      <c r="G269" s="129">
        <f>IF(C269="","",E269+F269)</f>
      </c>
      <c r="H269" s="130">
        <f>IF(C269="","",$E$11)</f>
      </c>
      <c r="I269" s="131">
        <f>IF(C269="","",K268*H269/12)</f>
      </c>
      <c r="J269" s="132">
        <f>IF(C269="","",E269+F269-I269)</f>
      </c>
      <c r="K269" s="133">
        <f>IF(C269="","",K268-J269)</f>
      </c>
      <c r="L269" s="32"/>
    </row>
    <row r="270" spans="1:12" ht="12.75">
      <c r="A270" s="32"/>
      <c r="B270" s="134" t="s">
        <v>282</v>
      </c>
      <c r="C270" s="126">
        <f>IF(C269="","",IF(DATE(YEAR(C269),MONTH(C269)+1,DAY(C269))&lt;=DATE(YEAR($E$12),MONTH($E$12)+$E$14,DAY($E$12)),DATE(YEAR(C269),MONTH(C269)+1,DAY(C269)),""))</f>
      </c>
      <c r="D270" s="127">
        <f>IF(C270="","",IF(C271="","Schlussrate","Rate"))</f>
      </c>
      <c r="E270" s="100">
        <f>IF(C270="","",IF(K269&lt;$E$13+K269*$E$11/12,K269+K269*$E$11/12,IF(C271="",K269+K269*$E$11/12,$E$13)))</f>
      </c>
      <c r="F270" s="128"/>
      <c r="G270" s="129">
        <f>IF(C270="","",E270+F270)</f>
      </c>
      <c r="H270" s="130">
        <f>IF(C270="","",$E$11)</f>
      </c>
      <c r="I270" s="131">
        <f>IF(C270="","",K269*H270/12)</f>
      </c>
      <c r="J270" s="132">
        <f>IF(C270="","",E270+F270-I270)</f>
      </c>
      <c r="K270" s="133">
        <f>IF(C270="","",K269-J270)</f>
      </c>
      <c r="L270" s="32"/>
    </row>
    <row r="271" spans="1:12" ht="12.75">
      <c r="A271" s="32"/>
      <c r="B271" s="134" t="s">
        <v>283</v>
      </c>
      <c r="C271" s="126">
        <f>IF(C270="","",IF(DATE(YEAR(C270),MONTH(C270)+1,DAY(C270))&lt;=DATE(YEAR($E$12),MONTH($E$12)+$E$14,DAY($E$12)),DATE(YEAR(C270),MONTH(C270)+1,DAY(C270)),""))</f>
      </c>
      <c r="D271" s="127">
        <f>IF(C271="","",IF(C272="","Schlussrate","Rate"))</f>
      </c>
      <c r="E271" s="100">
        <f>IF(C271="","",IF(K270&lt;$E$13+K270*$E$11/12,K270+K270*$E$11/12,IF(C272="",K270+K270*$E$11/12,$E$13)))</f>
      </c>
      <c r="F271" s="128"/>
      <c r="G271" s="129">
        <f>IF(C271="","",E271+F271)</f>
      </c>
      <c r="H271" s="130">
        <f>IF(C271="","",$E$11)</f>
      </c>
      <c r="I271" s="131">
        <f>IF(C271="","",K270*H271/12)</f>
      </c>
      <c r="J271" s="132">
        <f>IF(C271="","",E271+F271-I271)</f>
      </c>
      <c r="K271" s="133">
        <f>IF(C271="","",K270-J271)</f>
      </c>
      <c r="L271" s="32"/>
    </row>
    <row r="272" spans="1:12" ht="12.75">
      <c r="A272" s="32"/>
      <c r="B272" s="134" t="s">
        <v>284</v>
      </c>
      <c r="C272" s="126">
        <f>IF(C271="","",IF(DATE(YEAR(C271),MONTH(C271)+1,DAY(C271))&lt;=DATE(YEAR($E$12),MONTH($E$12)+$E$14,DAY($E$12)),DATE(YEAR(C271),MONTH(C271)+1,DAY(C271)),""))</f>
      </c>
      <c r="D272" s="127">
        <f>IF(C272="","",IF(C273="","Schlussrate","Rate"))</f>
      </c>
      <c r="E272" s="100">
        <f>IF(C272="","",IF(K271&lt;$E$13+K271*$E$11/12,K271+K271*$E$11/12,IF(C273="",K271+K271*$E$11/12,$E$13)))</f>
      </c>
      <c r="F272" s="128"/>
      <c r="G272" s="129">
        <f>IF(C272="","",E272+F272)</f>
      </c>
      <c r="H272" s="130">
        <f>IF(C272="","",$E$11)</f>
      </c>
      <c r="I272" s="131">
        <f>IF(C272="","",K271*H272/12)</f>
      </c>
      <c r="J272" s="132">
        <f>IF(C272="","",E272+F272-I272)</f>
      </c>
      <c r="K272" s="133">
        <f>IF(C272="","",K271-J272)</f>
      </c>
      <c r="L272" s="32"/>
    </row>
    <row r="273" spans="1:12" ht="12.75">
      <c r="A273" s="32"/>
      <c r="B273" s="134" t="s">
        <v>285</v>
      </c>
      <c r="C273" s="126">
        <f>IF(C272="","",IF(DATE(YEAR(C272),MONTH(C272)+1,DAY(C272))&lt;=DATE(YEAR($E$12),MONTH($E$12)+$E$14,DAY($E$12)),DATE(YEAR(C272),MONTH(C272)+1,DAY(C272)),""))</f>
      </c>
      <c r="D273" s="127">
        <f>IF(C273="","",IF(C274="","Schlussrate","Rate"))</f>
      </c>
      <c r="E273" s="100">
        <f>IF(C273="","",IF(K272&lt;$E$13+K272*$E$11/12,K272+K272*$E$11/12,IF(C274="",K272+K272*$E$11/12,$E$13)))</f>
      </c>
      <c r="F273" s="128"/>
      <c r="G273" s="129">
        <f>IF(C273="","",E273+F273)</f>
      </c>
      <c r="H273" s="130">
        <f>IF(C273="","",$E$11)</f>
      </c>
      <c r="I273" s="131">
        <f>IF(C273="","",K272*H273/12)</f>
      </c>
      <c r="J273" s="132">
        <f>IF(C273="","",E273+F273-I273)</f>
      </c>
      <c r="K273" s="133">
        <f>IF(C273="","",K272-J273)</f>
      </c>
      <c r="L273" s="32"/>
    </row>
    <row r="274" spans="1:12" ht="12.75">
      <c r="A274" s="32"/>
      <c r="B274" s="134" t="s">
        <v>286</v>
      </c>
      <c r="C274" s="126">
        <f>IF(C273="","",IF(DATE(YEAR(C273),MONTH(C273)+1,DAY(C273))&lt;=DATE(YEAR($E$12),MONTH($E$12)+$E$14,DAY($E$12)),DATE(YEAR(C273),MONTH(C273)+1,DAY(C273)),""))</f>
      </c>
      <c r="D274" s="127">
        <f>IF(C274="","",IF(C275="","Schlussrate","Rate"))</f>
      </c>
      <c r="E274" s="100">
        <f>IF(C274="","",IF(K273&lt;$E$13+K273*$E$11/12,K273+K273*$E$11/12,IF(C275="",K273+K273*$E$11/12,$E$13)))</f>
      </c>
      <c r="F274" s="128"/>
      <c r="G274" s="129">
        <f>IF(C274="","",E274+F274)</f>
      </c>
      <c r="H274" s="130">
        <f>IF(C274="","",$E$11)</f>
      </c>
      <c r="I274" s="131">
        <f>IF(C274="","",K273*H274/12)</f>
      </c>
      <c r="J274" s="132">
        <f>IF(C274="","",E274+F274-I274)</f>
      </c>
      <c r="K274" s="133">
        <f>IF(C274="","",K273-J274)</f>
      </c>
      <c r="L274" s="32"/>
    </row>
    <row r="275" spans="1:12" ht="12.75">
      <c r="A275" s="32"/>
      <c r="B275" s="134" t="s">
        <v>287</v>
      </c>
      <c r="C275" s="126">
        <f>IF(C274="","",IF(DATE(YEAR(C274),MONTH(C274)+1,DAY(C274))&lt;=DATE(YEAR($E$12),MONTH($E$12)+$E$14,DAY($E$12)),DATE(YEAR(C274),MONTH(C274)+1,DAY(C274)),""))</f>
      </c>
      <c r="D275" s="127">
        <f>IF(C275="","",IF(C276="","Schlussrate","Rate"))</f>
      </c>
      <c r="E275" s="100">
        <f>IF(C275="","",IF(K274&lt;$E$13+K274*$E$11/12,K274+K274*$E$11/12,IF(C276="",K274+K274*$E$11/12,$E$13)))</f>
      </c>
      <c r="F275" s="128"/>
      <c r="G275" s="129">
        <f>IF(C275="","",E275+F275)</f>
      </c>
      <c r="H275" s="130">
        <f>IF(C275="","",$E$11)</f>
      </c>
      <c r="I275" s="131">
        <f>IF(C275="","",K274*H275/12)</f>
      </c>
      <c r="J275" s="132">
        <f>IF(C275="","",E275+F275-I275)</f>
      </c>
      <c r="K275" s="133">
        <f>IF(C275="","",K274-J275)</f>
      </c>
      <c r="L275" s="32"/>
    </row>
    <row r="276" spans="1:12" ht="12.75">
      <c r="A276" s="32"/>
      <c r="B276" s="134" t="s">
        <v>288</v>
      </c>
      <c r="C276" s="126">
        <f>IF(C275="","",IF(DATE(YEAR(C275),MONTH(C275)+1,DAY(C275))&lt;=DATE(YEAR($E$12),MONTH($E$12)+$E$14,DAY($E$12)),DATE(YEAR(C275),MONTH(C275)+1,DAY(C275)),""))</f>
      </c>
      <c r="D276" s="127">
        <f>IF(C276="","",IF(C277="","Schlussrate","Rate"))</f>
      </c>
      <c r="E276" s="100">
        <f>IF(C276="","",IF(K275&lt;$E$13+K275*$E$11/12,K275+K275*$E$11/12,IF(C277="",K275+K275*$E$11/12,$E$13)))</f>
      </c>
      <c r="F276" s="128"/>
      <c r="G276" s="129">
        <f>IF(C276="","",E276+F276)</f>
      </c>
      <c r="H276" s="130">
        <f>IF(C276="","",$E$11)</f>
      </c>
      <c r="I276" s="131">
        <f>IF(C276="","",K275*H276/12)</f>
      </c>
      <c r="J276" s="132">
        <f>IF(C276="","",E276+F276-I276)</f>
      </c>
      <c r="K276" s="133">
        <f>IF(C276="","",K275-J276)</f>
      </c>
      <c r="L276" s="32"/>
    </row>
    <row r="277" spans="1:12" ht="12.75">
      <c r="A277" s="32"/>
      <c r="B277" s="134" t="s">
        <v>289</v>
      </c>
      <c r="C277" s="126">
        <f>IF(C276="","",IF(DATE(YEAR(C276),MONTH(C276)+1,DAY(C276))&lt;=DATE(YEAR($E$12),MONTH($E$12)+$E$14,DAY($E$12)),DATE(YEAR(C276),MONTH(C276)+1,DAY(C276)),""))</f>
      </c>
      <c r="D277" s="127">
        <f>IF(C277="","",IF(C278="","Schlussrate","Rate"))</f>
      </c>
      <c r="E277" s="100">
        <f>IF(C277="","",IF(K276&lt;$E$13+K276*$E$11/12,K276+K276*$E$11/12,IF(C278="",K276+K276*$E$11/12,$E$13)))</f>
      </c>
      <c r="F277" s="128"/>
      <c r="G277" s="129">
        <f>IF(C277="","",E277+F277)</f>
      </c>
      <c r="H277" s="130">
        <f>IF(C277="","",$E$11)</f>
      </c>
      <c r="I277" s="131">
        <f>IF(C277="","",K276*H277/12)</f>
      </c>
      <c r="J277" s="132">
        <f>IF(C277="","",E277+F277-I277)</f>
      </c>
      <c r="K277" s="133">
        <f>IF(C277="","",K276-J277)</f>
      </c>
      <c r="L277" s="32"/>
    </row>
    <row r="278" spans="1:12" ht="12.75">
      <c r="A278" s="32"/>
      <c r="B278" s="134" t="s">
        <v>290</v>
      </c>
      <c r="C278" s="126">
        <f>IF(C277="","",IF(DATE(YEAR(C277),MONTH(C277)+1,DAY(C277))&lt;=DATE(YEAR($E$12),MONTH($E$12)+$E$14,DAY($E$12)),DATE(YEAR(C277),MONTH(C277)+1,DAY(C277)),""))</f>
      </c>
      <c r="D278" s="127">
        <f>IF(C278="","",IF(C279="","Schlussrate","Rate"))</f>
      </c>
      <c r="E278" s="100">
        <f>IF(C278="","",IF(K277&lt;$E$13+K277*$E$11/12,K277+K277*$E$11/12,IF(C279="",K277+K277*$E$11/12,$E$13)))</f>
      </c>
      <c r="F278" s="128"/>
      <c r="G278" s="129">
        <f>IF(C278="","",E278+F278)</f>
      </c>
      <c r="H278" s="130">
        <f>IF(C278="","",$E$11)</f>
      </c>
      <c r="I278" s="131">
        <f>IF(C278="","",K277*H278/12)</f>
      </c>
      <c r="J278" s="132">
        <f>IF(C278="","",E278+F278-I278)</f>
      </c>
      <c r="K278" s="133">
        <f>IF(C278="","",K277-J278)</f>
      </c>
      <c r="L278" s="32"/>
    </row>
    <row r="279" spans="1:12" ht="12.75">
      <c r="A279" s="32"/>
      <c r="B279" s="134" t="s">
        <v>291</v>
      </c>
      <c r="C279" s="126">
        <f>IF(C278="","",IF(DATE(YEAR(C278),MONTH(C278)+1,DAY(C278))&lt;=DATE(YEAR($E$12),MONTH($E$12)+$E$14,DAY($E$12)),DATE(YEAR(C278),MONTH(C278)+1,DAY(C278)),""))</f>
      </c>
      <c r="D279" s="127">
        <f>IF(C279="","",IF(C280="","Schlussrate","Rate"))</f>
      </c>
      <c r="E279" s="100">
        <f>IF(C279="","",IF(K278&lt;$E$13+K278*$E$11/12,K278+K278*$E$11/12,IF(C280="",K278+K278*$E$11/12,$E$13)))</f>
      </c>
      <c r="F279" s="128"/>
      <c r="G279" s="129">
        <f>IF(C279="","",E279+F279)</f>
      </c>
      <c r="H279" s="130">
        <f>IF(C279="","",$E$11)</f>
      </c>
      <c r="I279" s="131">
        <f>IF(C279="","",K278*H279/12)</f>
      </c>
      <c r="J279" s="132">
        <f>IF(C279="","",E279+F279-I279)</f>
      </c>
      <c r="K279" s="133">
        <f>IF(C279="","",K278-J279)</f>
      </c>
      <c r="L279" s="32"/>
    </row>
    <row r="280" spans="1:12" ht="12.75">
      <c r="A280" s="32"/>
      <c r="B280" s="134" t="s">
        <v>292</v>
      </c>
      <c r="C280" s="126">
        <f>IF(C279="","",IF(DATE(YEAR(C279),MONTH(C279)+1,DAY(C279))&lt;=DATE(YEAR($E$12),MONTH($E$12)+$E$14,DAY($E$12)),DATE(YEAR(C279),MONTH(C279)+1,DAY(C279)),""))</f>
      </c>
      <c r="D280" s="127">
        <f>IF(C280="","",IF(C281="","Schlussrate","Rate"))</f>
      </c>
      <c r="E280" s="100">
        <f>IF(C280="","",IF(K279&lt;$E$13+K279*$E$11/12,K279+K279*$E$11/12,IF(C281="",K279+K279*$E$11/12,$E$13)))</f>
      </c>
      <c r="F280" s="128"/>
      <c r="G280" s="129">
        <f>IF(C280="","",E280+F280)</f>
      </c>
      <c r="H280" s="130">
        <f>IF(C280="","",$E$11)</f>
      </c>
      <c r="I280" s="131">
        <f>IF(C280="","",K279*H280/12)</f>
      </c>
      <c r="J280" s="132">
        <f>IF(C280="","",E280+F280-I280)</f>
      </c>
      <c r="K280" s="133">
        <f>IF(C280="","",K279-J280)</f>
      </c>
      <c r="L280" s="32"/>
    </row>
    <row r="281" spans="1:12" ht="12.75">
      <c r="A281" s="32"/>
      <c r="B281" s="134" t="s">
        <v>293</v>
      </c>
      <c r="C281" s="126">
        <f>IF(C280="","",IF(DATE(YEAR(C280),MONTH(C280)+1,DAY(C280))&lt;=DATE(YEAR($E$12),MONTH($E$12)+$E$14,DAY($E$12)),DATE(YEAR(C280),MONTH(C280)+1,DAY(C280)),""))</f>
      </c>
      <c r="D281" s="127">
        <f>IF(C281="","",IF(C282="","Schlussrate","Rate"))</f>
      </c>
      <c r="E281" s="100">
        <f>IF(C281="","",IF(K280&lt;$E$13+K280*$E$11/12,K280+K280*$E$11/12,IF(C282="",K280+K280*$E$11/12,$E$13)))</f>
      </c>
      <c r="F281" s="128"/>
      <c r="G281" s="129">
        <f>IF(C281="","",E281+F281)</f>
      </c>
      <c r="H281" s="130">
        <f>IF(C281="","",$E$11)</f>
      </c>
      <c r="I281" s="131">
        <f>IF(C281="","",K280*H281/12)</f>
      </c>
      <c r="J281" s="132">
        <f>IF(C281="","",E281+F281-I281)</f>
      </c>
      <c r="K281" s="133">
        <f>IF(C281="","",K280-J281)</f>
      </c>
      <c r="L281" s="32"/>
    </row>
    <row r="282" spans="1:12" ht="12.75">
      <c r="A282" s="32"/>
      <c r="B282" s="134" t="s">
        <v>294</v>
      </c>
      <c r="C282" s="126">
        <f>IF(C281="","",IF(DATE(YEAR(C281),MONTH(C281)+1,DAY(C281))&lt;=DATE(YEAR($E$12),MONTH($E$12)+$E$14,DAY($E$12)),DATE(YEAR(C281),MONTH(C281)+1,DAY(C281)),""))</f>
      </c>
      <c r="D282" s="127">
        <f>IF(C282="","",IF(C283="","Schlussrate","Rate"))</f>
      </c>
      <c r="E282" s="100">
        <f>IF(C282="","",IF(K281&lt;$E$13+K281*$E$11/12,K281+K281*$E$11/12,IF(C283="",K281+K281*$E$11/12,$E$13)))</f>
      </c>
      <c r="F282" s="128"/>
      <c r="G282" s="129">
        <f>IF(C282="","",E282+F282)</f>
      </c>
      <c r="H282" s="130">
        <f>IF(C282="","",$E$11)</f>
      </c>
      <c r="I282" s="131">
        <f>IF(C282="","",K281*H282/12)</f>
      </c>
      <c r="J282" s="132">
        <f>IF(C282="","",E282+F282-I282)</f>
      </c>
      <c r="K282" s="133">
        <f>IF(C282="","",K281-J282)</f>
      </c>
      <c r="L282" s="32"/>
    </row>
    <row r="283" spans="1:12" ht="12.75">
      <c r="A283" s="32"/>
      <c r="B283" s="134" t="s">
        <v>295</v>
      </c>
      <c r="C283" s="126">
        <f>IF(C282="","",IF(DATE(YEAR(C282),MONTH(C282)+1,DAY(C282))&lt;=DATE(YEAR($E$12),MONTH($E$12)+$E$14,DAY($E$12)),DATE(YEAR(C282),MONTH(C282)+1,DAY(C282)),""))</f>
      </c>
      <c r="D283" s="127">
        <f>IF(C283="","",IF(C284="","Schlussrate","Rate"))</f>
      </c>
      <c r="E283" s="100">
        <f>IF(C283="","",IF(K282&lt;$E$13+K282*$E$11/12,K282+K282*$E$11/12,IF(C284="",K282+K282*$E$11/12,$E$13)))</f>
      </c>
      <c r="F283" s="128"/>
      <c r="G283" s="129">
        <f>IF(C283="","",E283+F283)</f>
      </c>
      <c r="H283" s="130">
        <f>IF(C283="","",$E$11)</f>
      </c>
      <c r="I283" s="131">
        <f>IF(C283="","",K282*H283/12)</f>
      </c>
      <c r="J283" s="132">
        <f>IF(C283="","",E283+F283-I283)</f>
      </c>
      <c r="K283" s="133">
        <f>IF(C283="","",K282-J283)</f>
      </c>
      <c r="L283" s="32"/>
    </row>
    <row r="284" spans="1:12" ht="12.75">
      <c r="A284" s="32"/>
      <c r="B284" s="134" t="s">
        <v>296</v>
      </c>
      <c r="C284" s="126">
        <f>IF(C283="","",IF(DATE(YEAR(C283),MONTH(C283)+1,DAY(C283))&lt;=DATE(YEAR($E$12),MONTH($E$12)+$E$14,DAY($E$12)),DATE(YEAR(C283),MONTH(C283)+1,DAY(C283)),""))</f>
      </c>
      <c r="D284" s="127">
        <f>IF(C284="","",IF(C285="","Schlussrate","Rate"))</f>
      </c>
      <c r="E284" s="100">
        <f>IF(C284="","",IF(K283&lt;$E$13+K283*$E$11/12,K283+K283*$E$11/12,IF(C285="",K283+K283*$E$11/12,$E$13)))</f>
      </c>
      <c r="F284" s="128"/>
      <c r="G284" s="129">
        <f>IF(C284="","",E284+F284)</f>
      </c>
      <c r="H284" s="130">
        <f>IF(C284="","",$E$11)</f>
      </c>
      <c r="I284" s="131">
        <f>IF(C284="","",K283*H284/12)</f>
      </c>
      <c r="J284" s="132">
        <f>IF(C284="","",E284+F284-I284)</f>
      </c>
      <c r="K284" s="133">
        <f>IF(C284="","",K283-J284)</f>
      </c>
      <c r="L284" s="32"/>
    </row>
    <row r="285" spans="1:12" ht="12.75">
      <c r="A285" s="32"/>
      <c r="B285" s="134" t="s">
        <v>297</v>
      </c>
      <c r="C285" s="126">
        <f>IF(C284="","",IF(DATE(YEAR(C284),MONTH(C284)+1,DAY(C284))&lt;=DATE(YEAR($E$12),MONTH($E$12)+$E$14,DAY($E$12)),DATE(YEAR(C284),MONTH(C284)+1,DAY(C284)),""))</f>
      </c>
      <c r="D285" s="127">
        <f>IF(C285="","",IF(C286="","Schlussrate","Rate"))</f>
      </c>
      <c r="E285" s="100">
        <f>IF(C285="","",IF(K284&lt;$E$13+K284*$E$11/12,K284+K284*$E$11/12,IF(C286="",K284+K284*$E$11/12,$E$13)))</f>
      </c>
      <c r="F285" s="128"/>
      <c r="G285" s="129">
        <f>IF(C285="","",E285+F285)</f>
      </c>
      <c r="H285" s="130">
        <f>IF(C285="","",$E$11)</f>
      </c>
      <c r="I285" s="131">
        <f>IF(C285="","",K284*H285/12)</f>
      </c>
      <c r="J285" s="132">
        <f>IF(C285="","",E285+F285-I285)</f>
      </c>
      <c r="K285" s="133">
        <f>IF(C285="","",K284-J285)</f>
      </c>
      <c r="L285" s="32"/>
    </row>
    <row r="286" spans="1:12" ht="12.75">
      <c r="A286" s="32"/>
      <c r="B286" s="134" t="s">
        <v>298</v>
      </c>
      <c r="C286" s="126">
        <f>IF(C285="","",IF(DATE(YEAR(C285),MONTH(C285)+1,DAY(C285))&lt;=DATE(YEAR($E$12),MONTH($E$12)+$E$14,DAY($E$12)),DATE(YEAR(C285),MONTH(C285)+1,DAY(C285)),""))</f>
      </c>
      <c r="D286" s="127">
        <f>IF(C286="","",IF(C287="","Schlussrate","Rate"))</f>
      </c>
      <c r="E286" s="100">
        <f>IF(C286="","",IF(K285&lt;$E$13+K285*$E$11/12,K285+K285*$E$11/12,IF(C287="",K285+K285*$E$11/12,$E$13)))</f>
      </c>
      <c r="F286" s="128"/>
      <c r="G286" s="129">
        <f>IF(C286="","",E286+F286)</f>
      </c>
      <c r="H286" s="130">
        <f>IF(C286="","",$E$11)</f>
      </c>
      <c r="I286" s="131">
        <f>IF(C286="","",K285*H286/12)</f>
      </c>
      <c r="J286" s="132">
        <f>IF(C286="","",E286+F286-I286)</f>
      </c>
      <c r="K286" s="133">
        <f>IF(C286="","",K285-J286)</f>
      </c>
      <c r="L286" s="32"/>
    </row>
    <row r="287" spans="1:12" ht="12.75">
      <c r="A287" s="32"/>
      <c r="B287" s="134" t="s">
        <v>299</v>
      </c>
      <c r="C287" s="126">
        <f>IF(C286="","",IF(DATE(YEAR(C286),MONTH(C286)+1,DAY(C286))&lt;=DATE(YEAR($E$12),MONTH($E$12)+$E$14,DAY($E$12)),DATE(YEAR(C286),MONTH(C286)+1,DAY(C286)),""))</f>
      </c>
      <c r="D287" s="127">
        <f>IF(C287="","",IF(C288="","Schlussrate","Rate"))</f>
      </c>
      <c r="E287" s="100">
        <f>IF(C287="","",IF(K286&lt;$E$13+K286*$E$11/12,K286+K286*$E$11/12,IF(C288="",K286+K286*$E$11/12,$E$13)))</f>
      </c>
      <c r="F287" s="128"/>
      <c r="G287" s="129">
        <f>IF(C287="","",E287+F287)</f>
      </c>
      <c r="H287" s="130">
        <f>IF(C287="","",$E$11)</f>
      </c>
      <c r="I287" s="131">
        <f>IF(C287="","",K286*H287/12)</f>
      </c>
      <c r="J287" s="132">
        <f>IF(C287="","",E287+F287-I287)</f>
      </c>
      <c r="K287" s="133">
        <f>IF(C287="","",K286-J287)</f>
      </c>
      <c r="L287" s="32"/>
    </row>
    <row r="288" spans="1:12" ht="12.75">
      <c r="A288" s="32"/>
      <c r="B288" s="134" t="s">
        <v>300</v>
      </c>
      <c r="C288" s="126">
        <f>IF(C287="","",IF(DATE(YEAR(C287),MONTH(C287)+1,DAY(C287))&lt;=DATE(YEAR($E$12),MONTH($E$12)+$E$14,DAY($E$12)),DATE(YEAR(C287),MONTH(C287)+1,DAY(C287)),""))</f>
      </c>
      <c r="D288" s="127">
        <f>IF(C288="","",IF(C289="","Schlussrate","Rate"))</f>
      </c>
      <c r="E288" s="100">
        <f>IF(C288="","",IF(K287&lt;$E$13+K287*$E$11/12,K287+K287*$E$11/12,IF(C289="",K287+K287*$E$11/12,$E$13)))</f>
      </c>
      <c r="F288" s="128"/>
      <c r="G288" s="129">
        <f>IF(C288="","",E288+F288)</f>
      </c>
      <c r="H288" s="130">
        <f>IF(C288="","",$E$11)</f>
      </c>
      <c r="I288" s="131">
        <f>IF(C288="","",K287*H288/12)</f>
      </c>
      <c r="J288" s="132">
        <f>IF(C288="","",E288+F288-I288)</f>
      </c>
      <c r="K288" s="133">
        <f>IF(C288="","",K287-J288)</f>
      </c>
      <c r="L288" s="32"/>
    </row>
    <row r="289" spans="1:12" ht="12.75">
      <c r="A289" s="32"/>
      <c r="B289" s="134" t="s">
        <v>301</v>
      </c>
      <c r="C289" s="126">
        <f>IF(C288="","",IF(DATE(YEAR(C288),MONTH(C288)+1,DAY(C288))&lt;=DATE(YEAR($E$12),MONTH($E$12)+$E$14,DAY($E$12)),DATE(YEAR(C288),MONTH(C288)+1,DAY(C288)),""))</f>
      </c>
      <c r="D289" s="127">
        <f>IF(C289="","",IF(C290="","Schlussrate","Rate"))</f>
      </c>
      <c r="E289" s="100">
        <f>IF(C289="","",IF(K288&lt;$E$13+K288*$E$11/12,K288+K288*$E$11/12,IF(C290="",K288+K288*$E$11/12,$E$13)))</f>
      </c>
      <c r="F289" s="128"/>
      <c r="G289" s="129">
        <f>IF(C289="","",E289+F289)</f>
      </c>
      <c r="H289" s="130">
        <f>IF(C289="","",$E$11)</f>
      </c>
      <c r="I289" s="131">
        <f>IF(C289="","",K288*H289/12)</f>
      </c>
      <c r="J289" s="132">
        <f>IF(C289="","",E289+F289-I289)</f>
      </c>
      <c r="K289" s="133">
        <f>IF(C289="","",K288-J289)</f>
      </c>
      <c r="L289" s="32"/>
    </row>
    <row r="290" spans="1:12" ht="12.75">
      <c r="A290" s="32"/>
      <c r="B290" s="134" t="s">
        <v>302</v>
      </c>
      <c r="C290" s="126">
        <f>IF(C289="","",IF(DATE(YEAR(C289),MONTH(C289)+1,DAY(C289))&lt;=DATE(YEAR($E$12),MONTH($E$12)+$E$14,DAY($E$12)),DATE(YEAR(C289),MONTH(C289)+1,DAY(C289)),""))</f>
      </c>
      <c r="D290" s="127">
        <f>IF(C290="","",IF(C291="","Schlussrate","Rate"))</f>
      </c>
      <c r="E290" s="100">
        <f>IF(C290="","",IF(K289&lt;$E$13+K289*$E$11/12,K289+K289*$E$11/12,IF(C291="",K289+K289*$E$11/12,$E$13)))</f>
      </c>
      <c r="F290" s="128"/>
      <c r="G290" s="129">
        <f>IF(C290="","",E290+F290)</f>
      </c>
      <c r="H290" s="130">
        <f>IF(C290="","",$E$11)</f>
      </c>
      <c r="I290" s="131">
        <f>IF(C290="","",K289*H290/12)</f>
      </c>
      <c r="J290" s="132">
        <f>IF(C290="","",E290+F290-I290)</f>
      </c>
      <c r="K290" s="133">
        <f>IF(C290="","",K289-J290)</f>
      </c>
      <c r="L290" s="32"/>
    </row>
    <row r="291" spans="1:12" ht="12.75">
      <c r="A291" s="32"/>
      <c r="B291" s="134" t="s">
        <v>303</v>
      </c>
      <c r="C291" s="126">
        <f>IF(C290="","",IF(DATE(YEAR(C290),MONTH(C290)+1,DAY(C290))&lt;=DATE(YEAR($E$12),MONTH($E$12)+$E$14,DAY($E$12)),DATE(YEAR(C290),MONTH(C290)+1,DAY(C290)),""))</f>
      </c>
      <c r="D291" s="127">
        <f>IF(C291="","",IF(C292="","Schlussrate","Rate"))</f>
      </c>
      <c r="E291" s="100">
        <f>IF(C291="","",IF(K290&lt;$E$13+K290*$E$11/12,K290+K290*$E$11/12,IF(C292="",K290+K290*$E$11/12,$E$13)))</f>
      </c>
      <c r="F291" s="128"/>
      <c r="G291" s="129">
        <f>IF(C291="","",E291+F291)</f>
      </c>
      <c r="H291" s="130">
        <f>IF(C291="","",$E$11)</f>
      </c>
      <c r="I291" s="131">
        <f>IF(C291="","",K290*H291/12)</f>
      </c>
      <c r="J291" s="132">
        <f>IF(C291="","",E291+F291-I291)</f>
      </c>
      <c r="K291" s="133">
        <f>IF(C291="","",K290-J291)</f>
      </c>
      <c r="L291" s="32"/>
    </row>
    <row r="292" spans="1:12" ht="12.75">
      <c r="A292" s="32"/>
      <c r="B292" s="134" t="s">
        <v>304</v>
      </c>
      <c r="C292" s="126">
        <f>IF(C291="","",IF(DATE(YEAR(C291),MONTH(C291)+1,DAY(C291))&lt;=DATE(YEAR($E$12),MONTH($E$12)+$E$14,DAY($E$12)),DATE(YEAR(C291),MONTH(C291)+1,DAY(C291)),""))</f>
      </c>
      <c r="D292" s="127">
        <f>IF(C292="","",IF(C293="","Schlussrate","Rate"))</f>
      </c>
      <c r="E292" s="100">
        <f>IF(C292="","",IF(K291&lt;$E$13+K291*$E$11/12,K291+K291*$E$11/12,IF(C293="",K291+K291*$E$11/12,$E$13)))</f>
      </c>
      <c r="F292" s="128"/>
      <c r="G292" s="129">
        <f>IF(C292="","",E292+F292)</f>
      </c>
      <c r="H292" s="130">
        <f>IF(C292="","",$E$11)</f>
      </c>
      <c r="I292" s="131">
        <f>IF(C292="","",K291*H292/12)</f>
      </c>
      <c r="J292" s="132">
        <f>IF(C292="","",E292+F292-I292)</f>
      </c>
      <c r="K292" s="133">
        <f>IF(C292="","",K291-J292)</f>
      </c>
      <c r="L292" s="32"/>
    </row>
    <row r="293" spans="1:12" ht="12.75">
      <c r="A293" s="32"/>
      <c r="B293" s="134" t="s">
        <v>305</v>
      </c>
      <c r="C293" s="126">
        <f>IF(C292="","",IF(DATE(YEAR(C292),MONTH(C292)+1,DAY(C292))&lt;=DATE(YEAR($E$12),MONTH($E$12)+$E$14,DAY($E$12)),DATE(YEAR(C292),MONTH(C292)+1,DAY(C292)),""))</f>
      </c>
      <c r="D293" s="127">
        <f>IF(C293="","",IF(C294="","Schlussrate","Rate"))</f>
      </c>
      <c r="E293" s="100">
        <f>IF(C293="","",IF(K292&lt;$E$13+K292*$E$11/12,K292+K292*$E$11/12,IF(C294="",K292+K292*$E$11/12,$E$13)))</f>
      </c>
      <c r="F293" s="128"/>
      <c r="G293" s="129">
        <f>IF(C293="","",E293+F293)</f>
      </c>
      <c r="H293" s="130">
        <f>IF(C293="","",$E$11)</f>
      </c>
      <c r="I293" s="131">
        <f>IF(C293="","",K292*H293/12)</f>
      </c>
      <c r="J293" s="132">
        <f>IF(C293="","",E293+F293-I293)</f>
      </c>
      <c r="K293" s="133">
        <f>IF(C293="","",K292-J293)</f>
      </c>
      <c r="L293" s="32"/>
    </row>
    <row r="294" spans="1:12" ht="12.75">
      <c r="A294" s="32"/>
      <c r="B294" s="134" t="s">
        <v>306</v>
      </c>
      <c r="C294" s="126">
        <f>IF(C293="","",IF(DATE(YEAR(C293),MONTH(C293)+1,DAY(C293))&lt;=DATE(YEAR($E$12),MONTH($E$12)+$E$14,DAY($E$12)),DATE(YEAR(C293),MONTH(C293)+1,DAY(C293)),""))</f>
      </c>
      <c r="D294" s="127">
        <f>IF(C294="","",IF(C295="","Schlussrate","Rate"))</f>
      </c>
      <c r="E294" s="100">
        <f>IF(C294="","",IF(K293&lt;$E$13+K293*$E$11/12,K293+K293*$E$11/12,IF(C295="",K293+K293*$E$11/12,$E$13)))</f>
      </c>
      <c r="F294" s="128"/>
      <c r="G294" s="129">
        <f>IF(C294="","",E294+F294)</f>
      </c>
      <c r="H294" s="130">
        <f>IF(C294="","",$E$11)</f>
      </c>
      <c r="I294" s="131">
        <f>IF(C294="","",K293*H294/12)</f>
      </c>
      <c r="J294" s="132">
        <f>IF(C294="","",E294+F294-I294)</f>
      </c>
      <c r="K294" s="133">
        <f>IF(C294="","",K293-J294)</f>
      </c>
      <c r="L294" s="32"/>
    </row>
    <row r="295" spans="1:12" ht="12.75">
      <c r="A295" s="32"/>
      <c r="B295" s="134" t="s">
        <v>307</v>
      </c>
      <c r="C295" s="126">
        <f>IF(C294="","",IF(DATE(YEAR(C294),MONTH(C294)+1,DAY(C294))&lt;=DATE(YEAR($E$12),MONTH($E$12)+$E$14,DAY($E$12)),DATE(YEAR(C294),MONTH(C294)+1,DAY(C294)),""))</f>
      </c>
      <c r="D295" s="127">
        <f>IF(C295="","",IF(C296="","Schlussrate","Rate"))</f>
      </c>
      <c r="E295" s="100">
        <f>IF(C295="","",IF(K294&lt;$E$13+K294*$E$11/12,K294+K294*$E$11/12,IF(C296="",K294+K294*$E$11/12,$E$13)))</f>
      </c>
      <c r="F295" s="128"/>
      <c r="G295" s="129">
        <f>IF(C295="","",E295+F295)</f>
      </c>
      <c r="H295" s="130">
        <f>IF(C295="","",$E$11)</f>
      </c>
      <c r="I295" s="131">
        <f>IF(C295="","",K294*H295/12)</f>
      </c>
      <c r="J295" s="132">
        <f>IF(C295="","",E295+F295-I295)</f>
      </c>
      <c r="K295" s="133">
        <f>IF(C295="","",K294-J295)</f>
      </c>
      <c r="L295" s="32"/>
    </row>
    <row r="296" spans="1:12" ht="12.75">
      <c r="A296" s="32"/>
      <c r="B296" s="134" t="s">
        <v>308</v>
      </c>
      <c r="C296" s="126">
        <f>IF(C295="","",IF(DATE(YEAR(C295),MONTH(C295)+1,DAY(C295))&lt;=DATE(YEAR($E$12),MONTH($E$12)+$E$14,DAY($E$12)),DATE(YEAR(C295),MONTH(C295)+1,DAY(C295)),""))</f>
      </c>
      <c r="D296" s="127">
        <f>IF(C296="","",IF(C297="","Schlussrate","Rate"))</f>
      </c>
      <c r="E296" s="100">
        <f>IF(C296="","",IF(K295&lt;$E$13+K295*$E$11/12,K295+K295*$E$11/12,IF(C297="",K295+K295*$E$11/12,$E$13)))</f>
      </c>
      <c r="F296" s="128"/>
      <c r="G296" s="129">
        <f>IF(C296="","",E296+F296)</f>
      </c>
      <c r="H296" s="130">
        <f>IF(C296="","",$E$11)</f>
      </c>
      <c r="I296" s="131">
        <f>IF(C296="","",K295*H296/12)</f>
      </c>
      <c r="J296" s="132">
        <f>IF(C296="","",E296+F296-I296)</f>
      </c>
      <c r="K296" s="133">
        <f>IF(C296="","",K295-J296)</f>
      </c>
      <c r="L296" s="32"/>
    </row>
    <row r="297" spans="1:12" ht="12.75">
      <c r="A297" s="32"/>
      <c r="B297" s="134" t="s">
        <v>309</v>
      </c>
      <c r="C297" s="126">
        <f>IF(C296="","",IF(DATE(YEAR(C296),MONTH(C296)+1,DAY(C296))&lt;=DATE(YEAR($E$12),MONTH($E$12)+$E$14,DAY($E$12)),DATE(YEAR(C296),MONTH(C296)+1,DAY(C296)),""))</f>
      </c>
      <c r="D297" s="127">
        <f>IF(C297="","",IF(C298="","Schlussrate","Rate"))</f>
      </c>
      <c r="E297" s="100">
        <f>IF(C297="","",IF(K296&lt;$E$13+K296*$E$11/12,K296+K296*$E$11/12,IF(C298="",K296+K296*$E$11/12,$E$13)))</f>
      </c>
      <c r="F297" s="128"/>
      <c r="G297" s="129">
        <f>IF(C297="","",E297+F297)</f>
      </c>
      <c r="H297" s="130">
        <f>IF(C297="","",$E$11)</f>
      </c>
      <c r="I297" s="131">
        <f>IF(C297="","",K296*H297/12)</f>
      </c>
      <c r="J297" s="132">
        <f>IF(C297="","",E297+F297-I297)</f>
      </c>
      <c r="K297" s="133">
        <f>IF(C297="","",K296-J297)</f>
      </c>
      <c r="L297" s="32"/>
    </row>
    <row r="298" spans="1:12" ht="12.75">
      <c r="A298" s="32"/>
      <c r="B298" s="134" t="s">
        <v>310</v>
      </c>
      <c r="C298" s="126">
        <f>IF(C297="","",IF(DATE(YEAR(C297),MONTH(C297)+1,DAY(C297))&lt;=DATE(YEAR($E$12),MONTH($E$12)+$E$14,DAY($E$12)),DATE(YEAR(C297),MONTH(C297)+1,DAY(C297)),""))</f>
      </c>
      <c r="D298" s="127">
        <f>IF(C298="","",IF(C299="","Schlussrate","Rate"))</f>
      </c>
      <c r="E298" s="100">
        <f>IF(C298="","",IF(K297&lt;$E$13+K297*$E$11/12,K297+K297*$E$11/12,IF(C299="",K297+K297*$E$11/12,$E$13)))</f>
      </c>
      <c r="F298" s="128"/>
      <c r="G298" s="129">
        <f>IF(C298="","",E298+F298)</f>
      </c>
      <c r="H298" s="130">
        <f>IF(C298="","",$E$11)</f>
      </c>
      <c r="I298" s="131">
        <f>IF(C298="","",K297*H298/12)</f>
      </c>
      <c r="J298" s="132">
        <f>IF(C298="","",E298+F298-I298)</f>
      </c>
      <c r="K298" s="133">
        <f>IF(C298="","",K297-J298)</f>
      </c>
      <c r="L298" s="32"/>
    </row>
    <row r="299" spans="1:12" ht="12.75">
      <c r="A299" s="32"/>
      <c r="B299" s="134" t="s">
        <v>311</v>
      </c>
      <c r="C299" s="126">
        <f>IF(C298="","",IF(DATE(YEAR(C298),MONTH(C298)+1,DAY(C298))&lt;=DATE(YEAR($E$12),MONTH($E$12)+$E$14,DAY($E$12)),DATE(YEAR(C298),MONTH(C298)+1,DAY(C298)),""))</f>
      </c>
      <c r="D299" s="127">
        <f>IF(C299="","",IF(C300="","Schlussrate","Rate"))</f>
      </c>
      <c r="E299" s="100">
        <f>IF(C299="","",IF(K298&lt;$E$13+K298*$E$11/12,K298+K298*$E$11/12,IF(C300="",K298+K298*$E$11/12,$E$13)))</f>
      </c>
      <c r="F299" s="128"/>
      <c r="G299" s="129">
        <f>IF(C299="","",E299+F299)</f>
      </c>
      <c r="H299" s="130">
        <f>IF(C299="","",$E$11)</f>
      </c>
      <c r="I299" s="131">
        <f>IF(C299="","",K298*H299/12)</f>
      </c>
      <c r="J299" s="132">
        <f>IF(C299="","",E299+F299-I299)</f>
      </c>
      <c r="K299" s="133">
        <f>IF(C299="","",K298-J299)</f>
      </c>
      <c r="L299" s="32"/>
    </row>
    <row r="300" spans="1:12" ht="12.75">
      <c r="A300" s="32"/>
      <c r="B300" s="134" t="s">
        <v>312</v>
      </c>
      <c r="C300" s="126">
        <f>IF(C299="","",IF(DATE(YEAR(C299),MONTH(C299)+1,DAY(C299))&lt;=DATE(YEAR($E$12),MONTH($E$12)+$E$14,DAY($E$12)),DATE(YEAR(C299),MONTH(C299)+1,DAY(C299)),""))</f>
      </c>
      <c r="D300" s="127">
        <f>IF(C300="","",IF(C301="","Schlussrate","Rate"))</f>
      </c>
      <c r="E300" s="100">
        <f>IF(C300="","",IF(K299&lt;$E$13+K299*$E$11/12,K299+K299*$E$11/12,IF(C301="",K299+K299*$E$11/12,$E$13)))</f>
      </c>
      <c r="F300" s="128"/>
      <c r="G300" s="129">
        <f>IF(C300="","",E300+F300)</f>
      </c>
      <c r="H300" s="130">
        <f>IF(C300="","",$E$11)</f>
      </c>
      <c r="I300" s="131">
        <f>IF(C300="","",K299*H300/12)</f>
      </c>
      <c r="J300" s="132">
        <f>IF(C300="","",E300+F300-I300)</f>
      </c>
      <c r="K300" s="133">
        <f>IF(C300="","",K299-J300)</f>
      </c>
      <c r="L300" s="32"/>
    </row>
    <row r="301" spans="1:12" ht="12.75">
      <c r="A301" s="32"/>
      <c r="B301" s="134" t="s">
        <v>313</v>
      </c>
      <c r="C301" s="126">
        <f>IF(C300="","",IF(DATE(YEAR(C300),MONTH(C300)+1,DAY(C300))&lt;=DATE(YEAR($E$12),MONTH($E$12)+$E$14,DAY($E$12)),DATE(YEAR(C300),MONTH(C300)+1,DAY(C300)),""))</f>
      </c>
      <c r="D301" s="127">
        <f>IF(C301="","",IF(C302="","Schlussrate","Rate"))</f>
      </c>
      <c r="E301" s="100">
        <f>IF(C301="","",IF(K300&lt;$E$13+K300*$E$11/12,K300+K300*$E$11/12,IF(C302="",K300+K300*$E$11/12,$E$13)))</f>
      </c>
      <c r="F301" s="128"/>
      <c r="G301" s="129">
        <f>IF(C301="","",E301+F301)</f>
      </c>
      <c r="H301" s="130">
        <f>IF(C301="","",$E$11)</f>
      </c>
      <c r="I301" s="131">
        <f>IF(C301="","",K300*H301/12)</f>
      </c>
      <c r="J301" s="132">
        <f>IF(C301="","",E301+F301-I301)</f>
      </c>
      <c r="K301" s="133">
        <f>IF(C301="","",K300-J301)</f>
      </c>
      <c r="L301" s="32"/>
    </row>
    <row r="302" spans="1:12" ht="12.75">
      <c r="A302" s="32"/>
      <c r="B302" s="134" t="s">
        <v>314</v>
      </c>
      <c r="C302" s="126">
        <f>IF(C301="","",IF(DATE(YEAR(C301),MONTH(C301)+1,DAY(C301))&lt;=DATE(YEAR($E$12),MONTH($E$12)+$E$14,DAY($E$12)),DATE(YEAR(C301),MONTH(C301)+1,DAY(C301)),""))</f>
      </c>
      <c r="D302" s="127">
        <f>IF(C302="","",IF(C303="","Schlussrate","Rate"))</f>
      </c>
      <c r="E302" s="100">
        <f>IF(C302="","",IF(K301&lt;$E$13+K301*$E$11/12,K301+K301*$E$11/12,IF(C303="",K301+K301*$E$11/12,$E$13)))</f>
      </c>
      <c r="F302" s="128"/>
      <c r="G302" s="129">
        <f>IF(C302="","",E302+F302)</f>
      </c>
      <c r="H302" s="130">
        <f>IF(C302="","",$E$11)</f>
      </c>
      <c r="I302" s="131">
        <f>IF(C302="","",K301*H302/12)</f>
      </c>
      <c r="J302" s="132">
        <f>IF(C302="","",E302+F302-I302)</f>
      </c>
      <c r="K302" s="133">
        <f>IF(C302="","",K301-J302)</f>
      </c>
      <c r="L302" s="32"/>
    </row>
    <row r="303" spans="1:12" ht="12.75">
      <c r="A303" s="32"/>
      <c r="B303" s="134" t="s">
        <v>315</v>
      </c>
      <c r="C303" s="126">
        <f>IF(C302="","",IF(DATE(YEAR(C302),MONTH(C302)+1,DAY(C302))&lt;=DATE(YEAR($E$12),MONTH($E$12)+$E$14,DAY($E$12)),DATE(YEAR(C302),MONTH(C302)+1,DAY(C302)),""))</f>
      </c>
      <c r="D303" s="127">
        <f>IF(C303="","",IF(C304="","Schlussrate","Rate"))</f>
      </c>
      <c r="E303" s="100">
        <f>IF(C303="","",IF(K302&lt;$E$13+K302*$E$11/12,K302+K302*$E$11/12,IF(C304="",K302+K302*$E$11/12,$E$13)))</f>
      </c>
      <c r="F303" s="128"/>
      <c r="G303" s="129">
        <f>IF(C303="","",E303+F303)</f>
      </c>
      <c r="H303" s="130">
        <f>IF(C303="","",$E$11)</f>
      </c>
      <c r="I303" s="131">
        <f>IF(C303="","",K302*H303/12)</f>
      </c>
      <c r="J303" s="132">
        <f>IF(C303="","",E303+F303-I303)</f>
      </c>
      <c r="K303" s="133">
        <f>IF(C303="","",K302-J303)</f>
      </c>
      <c r="L303" s="32"/>
    </row>
    <row r="304" spans="1:12" ht="12.75">
      <c r="A304" s="32"/>
      <c r="B304" s="134" t="s">
        <v>316</v>
      </c>
      <c r="C304" s="126">
        <f>IF(C303="","",IF(DATE(YEAR(C303),MONTH(C303)+1,DAY(C303))&lt;=DATE(YEAR($E$12),MONTH($E$12)+$E$14,DAY($E$12)),DATE(YEAR(C303),MONTH(C303)+1,DAY(C303)),""))</f>
      </c>
      <c r="D304" s="127">
        <f>IF(C304="","",IF(C305="","Schlussrate","Rate"))</f>
      </c>
      <c r="E304" s="100">
        <f>IF(C304="","",IF(K303&lt;$E$13+K303*$E$11/12,K303+K303*$E$11/12,IF(C305="",K303+K303*$E$11/12,$E$13)))</f>
      </c>
      <c r="F304" s="128"/>
      <c r="G304" s="129">
        <f>IF(C304="","",E304+F304)</f>
      </c>
      <c r="H304" s="130">
        <f>IF(C304="","",$E$11)</f>
      </c>
      <c r="I304" s="131">
        <f>IF(C304="","",K303*H304/12)</f>
      </c>
      <c r="J304" s="132">
        <f>IF(C304="","",E304+F304-I304)</f>
      </c>
      <c r="K304" s="133">
        <f>IF(C304="","",K303-J304)</f>
      </c>
      <c r="L304" s="32"/>
    </row>
    <row r="305" spans="1:12" ht="12.75">
      <c r="A305" s="32"/>
      <c r="B305" s="134" t="s">
        <v>317</v>
      </c>
      <c r="C305" s="126">
        <f>IF(C304="","",IF(DATE(YEAR(C304),MONTH(C304)+1,DAY(C304))&lt;=DATE(YEAR($E$12),MONTH($E$12)+$E$14,DAY($E$12)),DATE(YEAR(C304),MONTH(C304)+1,DAY(C304)),""))</f>
      </c>
      <c r="D305" s="127">
        <f>IF(C305="","",IF(C306="","Schlussrate","Rate"))</f>
      </c>
      <c r="E305" s="100">
        <f>IF(C305="","",IF(K304&lt;$E$13+K304*$E$11/12,K304+K304*$E$11/12,IF(C306="",K304+K304*$E$11/12,$E$13)))</f>
      </c>
      <c r="F305" s="128"/>
      <c r="G305" s="129">
        <f>IF(C305="","",E305+F305)</f>
      </c>
      <c r="H305" s="130">
        <f>IF(C305="","",$E$11)</f>
      </c>
      <c r="I305" s="131">
        <f>IF(C305="","",K304*H305/12)</f>
      </c>
      <c r="J305" s="132">
        <f>IF(C305="","",E305+F305-I305)</f>
      </c>
      <c r="K305" s="133">
        <f>IF(C305="","",K304-J305)</f>
      </c>
      <c r="L305" s="32"/>
    </row>
    <row r="306" spans="1:12" ht="12.75">
      <c r="A306" s="32"/>
      <c r="B306" s="134" t="s">
        <v>318</v>
      </c>
      <c r="C306" s="126">
        <f>IF(C305="","",IF(DATE(YEAR(C305),MONTH(C305)+1,DAY(C305))&lt;=DATE(YEAR($E$12),MONTH($E$12)+$E$14,DAY($E$12)),DATE(YEAR(C305),MONTH(C305)+1,DAY(C305)),""))</f>
      </c>
      <c r="D306" s="127">
        <f>IF(C306="","",IF(C307="","Schlussrate","Rate"))</f>
      </c>
      <c r="E306" s="100">
        <f>IF(C306="","",IF(K305&lt;$E$13+K305*$E$11/12,K305+K305*$E$11/12,IF(C307="",K305+K305*$E$11/12,$E$13)))</f>
      </c>
      <c r="F306" s="128"/>
      <c r="G306" s="129">
        <f>IF(C306="","",E306+F306)</f>
      </c>
      <c r="H306" s="130">
        <f>IF(C306="","",$E$11)</f>
      </c>
      <c r="I306" s="131">
        <f>IF(C306="","",K305*H306/12)</f>
      </c>
      <c r="J306" s="132">
        <f>IF(C306="","",E306+F306-I306)</f>
      </c>
      <c r="K306" s="133">
        <f>IF(C306="","",K305-J306)</f>
      </c>
      <c r="L306" s="32"/>
    </row>
    <row r="307" spans="1:12" ht="12.75">
      <c r="A307" s="32"/>
      <c r="B307" s="134" t="s">
        <v>319</v>
      </c>
      <c r="C307" s="126">
        <f>IF(C306="","",IF(DATE(YEAR(C306),MONTH(C306)+1,DAY(C306))&lt;=DATE(YEAR($E$12),MONTH($E$12)+$E$14,DAY($E$12)),DATE(YEAR(C306),MONTH(C306)+1,DAY(C306)),""))</f>
      </c>
      <c r="D307" s="127">
        <f>IF(C307="","",IF(C308="","Schlussrate","Rate"))</f>
      </c>
      <c r="E307" s="100">
        <f>IF(C307="","",IF(K306&lt;$E$13+K306*$E$11/12,K306+K306*$E$11/12,IF(C308="",K306+K306*$E$11/12,$E$13)))</f>
      </c>
      <c r="F307" s="128"/>
      <c r="G307" s="129">
        <f>IF(C307="","",E307+F307)</f>
      </c>
      <c r="H307" s="130">
        <f>IF(C307="","",$E$11)</f>
      </c>
      <c r="I307" s="131">
        <f>IF(C307="","",K306*H307/12)</f>
      </c>
      <c r="J307" s="132">
        <f>IF(C307="","",E307+F307-I307)</f>
      </c>
      <c r="K307" s="133">
        <f>IF(C307="","",K306-J307)</f>
      </c>
      <c r="L307" s="32"/>
    </row>
    <row r="308" spans="1:12" ht="12.75">
      <c r="A308" s="32"/>
      <c r="B308" s="134" t="s">
        <v>320</v>
      </c>
      <c r="C308" s="126">
        <f>IF(C307="","",IF(DATE(YEAR(C307),MONTH(C307)+1,DAY(C307))&lt;=DATE(YEAR($E$12),MONTH($E$12)+$E$14,DAY($E$12)),DATE(YEAR(C307),MONTH(C307)+1,DAY(C307)),""))</f>
      </c>
      <c r="D308" s="127">
        <f>IF(C308="","",IF(C309="","Schlussrate","Rate"))</f>
      </c>
      <c r="E308" s="100">
        <f>IF(C308="","",IF(K307&lt;$E$13+K307*$E$11/12,K307+K307*$E$11/12,IF(C309="",K307+K307*$E$11/12,$E$13)))</f>
      </c>
      <c r="F308" s="128"/>
      <c r="G308" s="129">
        <f>IF(C308="","",E308+F308)</f>
      </c>
      <c r="H308" s="130">
        <f>IF(C308="","",$E$11)</f>
      </c>
      <c r="I308" s="131">
        <f>IF(C308="","",K307*H308/12)</f>
      </c>
      <c r="J308" s="132">
        <f>IF(C308="","",E308+F308-I308)</f>
      </c>
      <c r="K308" s="133">
        <f>IF(C308="","",K307-J308)</f>
      </c>
      <c r="L308" s="32"/>
    </row>
    <row r="309" spans="1:12" ht="12.75">
      <c r="A309" s="32"/>
      <c r="B309" s="134" t="s">
        <v>321</v>
      </c>
      <c r="C309" s="126">
        <f>IF(C308="","",IF(DATE(YEAR(C308),MONTH(C308)+1,DAY(C308))&lt;=DATE(YEAR($E$12),MONTH($E$12)+$E$14,DAY($E$12)),DATE(YEAR(C308),MONTH(C308)+1,DAY(C308)),""))</f>
      </c>
      <c r="D309" s="127">
        <f>IF(C309="","",IF(C310="","Schlussrate","Rate"))</f>
      </c>
      <c r="E309" s="100">
        <f>IF(C309="","",IF(K308&lt;$E$13+K308*$E$11/12,K308+K308*$E$11/12,IF(C310="",K308+K308*$E$11/12,$E$13)))</f>
      </c>
      <c r="F309" s="128"/>
      <c r="G309" s="129">
        <f>IF(C309="","",E309+F309)</f>
      </c>
      <c r="H309" s="130">
        <f>IF(C309="","",$E$11)</f>
      </c>
      <c r="I309" s="131">
        <f>IF(C309="","",K308*H309/12)</f>
      </c>
      <c r="J309" s="132">
        <f>IF(C309="","",E309+F309-I309)</f>
      </c>
      <c r="K309" s="133">
        <f>IF(C309="","",K308-J309)</f>
      </c>
      <c r="L309" s="32"/>
    </row>
    <row r="310" spans="1:12" ht="12.75">
      <c r="A310" s="32"/>
      <c r="B310" s="134" t="s">
        <v>322</v>
      </c>
      <c r="C310" s="126">
        <f>IF(C309="","",IF(DATE(YEAR(C309),MONTH(C309)+1,DAY(C309))&lt;=DATE(YEAR($E$12),MONTH($E$12)+$E$14,DAY($E$12)),DATE(YEAR(C309),MONTH(C309)+1,DAY(C309)),""))</f>
      </c>
      <c r="D310" s="127">
        <f>IF(C310="","",IF(C311="","Schlussrate","Rate"))</f>
      </c>
      <c r="E310" s="100">
        <f>IF(C310="","",IF(K309&lt;$E$13+K309*$E$11/12,K309+K309*$E$11/12,IF(C311="",K309+K309*$E$11/12,$E$13)))</f>
      </c>
      <c r="F310" s="128"/>
      <c r="G310" s="129">
        <f>IF(C310="","",E310+F310)</f>
      </c>
      <c r="H310" s="130">
        <f>IF(C310="","",$E$11)</f>
      </c>
      <c r="I310" s="131">
        <f>IF(C310="","",K309*H310/12)</f>
      </c>
      <c r="J310" s="132">
        <f>IF(C310="","",E310+F310-I310)</f>
      </c>
      <c r="K310" s="133">
        <f>IF(C310="","",K309-J310)</f>
      </c>
      <c r="L310" s="32"/>
    </row>
    <row r="311" spans="1:12" ht="12.75">
      <c r="A311" s="32"/>
      <c r="B311" s="134" t="s">
        <v>323</v>
      </c>
      <c r="C311" s="126">
        <f>IF(C310="","",IF(DATE(YEAR(C310),MONTH(C310)+1,DAY(C310))&lt;=DATE(YEAR($E$12),MONTH($E$12)+$E$14,DAY($E$12)),DATE(YEAR(C310),MONTH(C310)+1,DAY(C310)),""))</f>
      </c>
      <c r="D311" s="127">
        <f>IF(C311="","",IF(C312="","Schlussrate","Rate"))</f>
      </c>
      <c r="E311" s="100">
        <f>IF(C311="","",IF(K310&lt;$E$13+K310*$E$11/12,K310+K310*$E$11/12,IF(C312="",K310+K310*$E$11/12,$E$13)))</f>
      </c>
      <c r="F311" s="128"/>
      <c r="G311" s="129">
        <f>IF(C311="","",E311+F311)</f>
      </c>
      <c r="H311" s="130">
        <f>IF(C311="","",$E$11)</f>
      </c>
      <c r="I311" s="131">
        <f>IF(C311="","",K310*H311/12)</f>
      </c>
      <c r="J311" s="132">
        <f>IF(C311="","",E311+F311-I311)</f>
      </c>
      <c r="K311" s="133">
        <f>IF(C311="","",K310-J311)</f>
      </c>
      <c r="L311" s="32"/>
    </row>
    <row r="312" spans="1:12" ht="12.75">
      <c r="A312" s="32"/>
      <c r="B312" s="134" t="s">
        <v>324</v>
      </c>
      <c r="C312" s="126">
        <f>IF(C311="","",IF(DATE(YEAR(C311),MONTH(C311)+1,DAY(C311))&lt;=DATE(YEAR($E$12),MONTH($E$12)+$E$14,DAY($E$12)),DATE(YEAR(C311),MONTH(C311)+1,DAY(C311)),""))</f>
      </c>
      <c r="D312" s="127">
        <f>IF(C312="","",IF(C313="","Schlussrate","Rate"))</f>
      </c>
      <c r="E312" s="100">
        <f>IF(C312="","",IF(K311&lt;$E$13+K311*$E$11/12,K311+K311*$E$11/12,IF(C313="",K311+K311*$E$11/12,$E$13)))</f>
      </c>
      <c r="F312" s="128"/>
      <c r="G312" s="129">
        <f>IF(C312="","",E312+F312)</f>
      </c>
      <c r="H312" s="130">
        <f>IF(C312="","",$E$11)</f>
      </c>
      <c r="I312" s="131">
        <f>IF(C312="","",K311*H312/12)</f>
      </c>
      <c r="J312" s="132">
        <f>IF(C312="","",E312+F312-I312)</f>
      </c>
      <c r="K312" s="133">
        <f>IF(C312="","",K311-J312)</f>
      </c>
      <c r="L312" s="32"/>
    </row>
    <row r="313" spans="1:12" ht="12.75">
      <c r="A313" s="32"/>
      <c r="B313" s="134" t="s">
        <v>325</v>
      </c>
      <c r="C313" s="126">
        <f>IF(C312="","",IF(DATE(YEAR(C312),MONTH(C312)+1,DAY(C312))&lt;=DATE(YEAR($E$12),MONTH($E$12)+$E$14,DAY($E$12)),DATE(YEAR(C312),MONTH(C312)+1,DAY(C312)),""))</f>
      </c>
      <c r="D313" s="127">
        <f>IF(C313="","",IF(C314="","Schlussrate","Rate"))</f>
      </c>
      <c r="E313" s="100">
        <f>IF(C313="","",IF(K312&lt;$E$13+K312*$E$11/12,K312+K312*$E$11/12,IF(C314="",K312+K312*$E$11/12,$E$13)))</f>
      </c>
      <c r="F313" s="128"/>
      <c r="G313" s="129">
        <f>IF(C313="","",E313+F313)</f>
      </c>
      <c r="H313" s="130">
        <f>IF(C313="","",$E$11)</f>
      </c>
      <c r="I313" s="131">
        <f>IF(C313="","",K312*H313/12)</f>
      </c>
      <c r="J313" s="132">
        <f>IF(C313="","",E313+F313-I313)</f>
      </c>
      <c r="K313" s="133">
        <f>IF(C313="","",K312-J313)</f>
      </c>
      <c r="L313" s="32"/>
    </row>
    <row r="314" spans="1:12" ht="12.75">
      <c r="A314" s="32"/>
      <c r="B314" s="134" t="s">
        <v>326</v>
      </c>
      <c r="C314" s="126">
        <f>IF(C313="","",IF(DATE(YEAR(C313),MONTH(C313)+1,DAY(C313))&lt;=DATE(YEAR($E$12),MONTH($E$12)+$E$14,DAY($E$12)),DATE(YEAR(C313),MONTH(C313)+1,DAY(C313)),""))</f>
      </c>
      <c r="D314" s="127">
        <f>IF(C314="","",IF(C315="","Schlussrate","Rate"))</f>
      </c>
      <c r="E314" s="100">
        <f>IF(C314="","",IF(K313&lt;$E$13+K313*$E$11/12,K313+K313*$E$11/12,IF(C315="",K313+K313*$E$11/12,$E$13)))</f>
      </c>
      <c r="F314" s="128"/>
      <c r="G314" s="129">
        <f>IF(C314="","",E314+F314)</f>
      </c>
      <c r="H314" s="130">
        <f>IF(C314="","",$E$11)</f>
      </c>
      <c r="I314" s="131">
        <f>IF(C314="","",K313*H314/12)</f>
      </c>
      <c r="J314" s="132">
        <f>IF(C314="","",E314+F314-I314)</f>
      </c>
      <c r="K314" s="133">
        <f>IF(C314="","",K313-J314)</f>
      </c>
      <c r="L314" s="32"/>
    </row>
    <row r="315" spans="1:12" ht="12.75">
      <c r="A315" s="32"/>
      <c r="B315" s="134" t="s">
        <v>327</v>
      </c>
      <c r="C315" s="126">
        <f>IF(C314="","",IF(DATE(YEAR(C314),MONTH(C314)+1,DAY(C314))&lt;=DATE(YEAR($E$12),MONTH($E$12)+$E$14,DAY($E$12)),DATE(YEAR(C314),MONTH(C314)+1,DAY(C314)),""))</f>
      </c>
      <c r="D315" s="127">
        <f>IF(C315="","",IF(C316="","Schlussrate","Rate"))</f>
      </c>
      <c r="E315" s="100">
        <f>IF(C315="","",IF(K314&lt;$E$13+K314*$E$11/12,K314+K314*$E$11/12,IF(C316="",K314+K314*$E$11/12,$E$13)))</f>
      </c>
      <c r="F315" s="128"/>
      <c r="G315" s="129">
        <f>IF(C315="","",E315+F315)</f>
      </c>
      <c r="H315" s="130">
        <f>IF(C315="","",$E$11)</f>
      </c>
      <c r="I315" s="131">
        <f>IF(C315="","",K314*H315/12)</f>
      </c>
      <c r="J315" s="132">
        <f>IF(C315="","",E315+F315-I315)</f>
      </c>
      <c r="K315" s="133">
        <f>IF(C315="","",K314-J315)</f>
      </c>
      <c r="L315" s="32"/>
    </row>
    <row r="316" spans="1:12" ht="12.75">
      <c r="A316" s="32"/>
      <c r="B316" s="134" t="s">
        <v>328</v>
      </c>
      <c r="C316" s="126">
        <f>IF(C315="","",IF(DATE(YEAR(C315),MONTH(C315)+1,DAY(C315))&lt;=DATE(YEAR($E$12),MONTH($E$12)+$E$14,DAY($E$12)),DATE(YEAR(C315),MONTH(C315)+1,DAY(C315)),""))</f>
      </c>
      <c r="D316" s="127">
        <f>IF(C316="","",IF(C317="","Schlussrate","Rate"))</f>
      </c>
      <c r="E316" s="100">
        <f>IF(C316="","",IF(K315&lt;$E$13+K315*$E$11/12,K315+K315*$E$11/12,IF(C317="",K315+K315*$E$11/12,$E$13)))</f>
      </c>
      <c r="F316" s="128"/>
      <c r="G316" s="129">
        <f>IF(C316="","",E316+F316)</f>
      </c>
      <c r="H316" s="130">
        <f>IF(C316="","",$E$11)</f>
      </c>
      <c r="I316" s="131">
        <f>IF(C316="","",K315*H316/12)</f>
      </c>
      <c r="J316" s="132">
        <f>IF(C316="","",E316+F316-I316)</f>
      </c>
      <c r="K316" s="133">
        <f>IF(C316="","",K315-J316)</f>
      </c>
      <c r="L316" s="32"/>
    </row>
    <row r="317" spans="1:12" ht="12.75">
      <c r="A317" s="32"/>
      <c r="B317" s="134" t="s">
        <v>329</v>
      </c>
      <c r="C317" s="126">
        <f>IF(C316="","",IF(DATE(YEAR(C316),MONTH(C316)+1,DAY(C316))&lt;=DATE(YEAR($E$12),MONTH($E$12)+$E$14,DAY($E$12)),DATE(YEAR(C316),MONTH(C316)+1,DAY(C316)),""))</f>
      </c>
      <c r="D317" s="127">
        <f>IF(C317="","",IF(C318="","Schlussrate","Rate"))</f>
      </c>
      <c r="E317" s="100">
        <f>IF(C317="","",IF(K316&lt;$E$13+K316*$E$11/12,K316+K316*$E$11/12,IF(C318="",K316+K316*$E$11/12,$E$13)))</f>
      </c>
      <c r="F317" s="128"/>
      <c r="G317" s="129">
        <f>IF(C317="","",E317+F317)</f>
      </c>
      <c r="H317" s="130">
        <f>IF(C317="","",$E$11)</f>
      </c>
      <c r="I317" s="131">
        <f>IF(C317="","",K316*H317/12)</f>
      </c>
      <c r="J317" s="132">
        <f>IF(C317="","",E317+F317-I317)</f>
      </c>
      <c r="K317" s="133">
        <f>IF(C317="","",K316-J317)</f>
      </c>
      <c r="L317" s="32"/>
    </row>
    <row r="318" spans="1:12" ht="12.75">
      <c r="A318" s="32"/>
      <c r="B318" s="134" t="s">
        <v>330</v>
      </c>
      <c r="C318" s="126">
        <f>IF(C317="","",IF(DATE(YEAR(C317),MONTH(C317)+1,DAY(C317))&lt;=DATE(YEAR($E$12),MONTH($E$12)+$E$14,DAY($E$12)),DATE(YEAR(C317),MONTH(C317)+1,DAY(C317)),""))</f>
      </c>
      <c r="D318" s="127">
        <f>IF(C318="","",IF(C319="","Schlussrate","Rate"))</f>
      </c>
      <c r="E318" s="100">
        <f>IF(C318="","",IF(K317&lt;$E$13+K317*$E$11/12,K317+K317*$E$11/12,IF(C319="",K317+K317*$E$11/12,$E$13)))</f>
      </c>
      <c r="F318" s="128"/>
      <c r="G318" s="129">
        <f>IF(C318="","",E318+F318)</f>
      </c>
      <c r="H318" s="130">
        <f>IF(C318="","",$E$11)</f>
      </c>
      <c r="I318" s="131">
        <f>IF(C318="","",K317*H318/12)</f>
      </c>
      <c r="J318" s="132">
        <f>IF(C318="","",E318+F318-I318)</f>
      </c>
      <c r="K318" s="133">
        <f>IF(C318="","",K317-J318)</f>
      </c>
      <c r="L318" s="32"/>
    </row>
    <row r="319" spans="1:12" ht="12.75">
      <c r="A319" s="32"/>
      <c r="B319" s="134" t="s">
        <v>331</v>
      </c>
      <c r="C319" s="126">
        <f>IF(C318="","",IF(DATE(YEAR(C318),MONTH(C318)+1,DAY(C318))&lt;=DATE(YEAR($E$12),MONTH($E$12)+$E$14,DAY($E$12)),DATE(YEAR(C318),MONTH(C318)+1,DAY(C318)),""))</f>
      </c>
      <c r="D319" s="127">
        <f>IF(C319="","",IF(C320="","Schlussrate","Rate"))</f>
      </c>
      <c r="E319" s="100">
        <f>IF(C319="","",IF(K318&lt;$E$13+K318*$E$11/12,K318+K318*$E$11/12,IF(C320="",K318+K318*$E$11/12,$E$13)))</f>
      </c>
      <c r="F319" s="128"/>
      <c r="G319" s="129">
        <f>IF(C319="","",E319+F319)</f>
      </c>
      <c r="H319" s="130">
        <f>IF(C319="","",$E$11)</f>
      </c>
      <c r="I319" s="131">
        <f>IF(C319="","",K318*H319/12)</f>
      </c>
      <c r="J319" s="132">
        <f>IF(C319="","",E319+F319-I319)</f>
      </c>
      <c r="K319" s="133">
        <f>IF(C319="","",K318-J319)</f>
      </c>
      <c r="L319" s="32"/>
    </row>
    <row r="320" spans="1:12" ht="12.75">
      <c r="A320" s="32"/>
      <c r="B320" s="134" t="s">
        <v>332</v>
      </c>
      <c r="C320" s="126">
        <f>IF(C319="","",IF(DATE(YEAR(C319),MONTH(C319)+1,DAY(C319))&lt;=DATE(YEAR($E$12),MONTH($E$12)+$E$14,DAY($E$12)),DATE(YEAR(C319),MONTH(C319)+1,DAY(C319)),""))</f>
      </c>
      <c r="D320" s="127">
        <f>IF(C320="","",IF(C321="","Schlussrate","Rate"))</f>
      </c>
      <c r="E320" s="100">
        <f>IF(C320="","",IF(K319&lt;$E$13+K319*$E$11/12,K319+K319*$E$11/12,IF(C321="",K319+K319*$E$11/12,$E$13)))</f>
      </c>
      <c r="F320" s="128"/>
      <c r="G320" s="129">
        <f>IF(C320="","",E320+F320)</f>
      </c>
      <c r="H320" s="130">
        <f>IF(C320="","",$E$11)</f>
      </c>
      <c r="I320" s="131">
        <f>IF(C320="","",K319*H320/12)</f>
      </c>
      <c r="J320" s="132">
        <f>IF(C320="","",E320+F320-I320)</f>
      </c>
      <c r="K320" s="133">
        <f>IF(C320="","",K319-J320)</f>
      </c>
      <c r="L320" s="32"/>
    </row>
    <row r="321" spans="1:12" ht="12.75">
      <c r="A321" s="32"/>
      <c r="B321" s="134" t="s">
        <v>333</v>
      </c>
      <c r="C321" s="126">
        <f>IF(C320="","",IF(DATE(YEAR(C320),MONTH(C320)+1,DAY(C320))&lt;=DATE(YEAR($E$12),MONTH($E$12)+$E$14,DAY($E$12)),DATE(YEAR(C320),MONTH(C320)+1,DAY(C320)),""))</f>
      </c>
      <c r="D321" s="127">
        <f>IF(C321="","",IF(C322="","Schlussrate","Rate"))</f>
      </c>
      <c r="E321" s="100">
        <f>IF(C321="","",IF(K320&lt;$E$13+K320*$E$11/12,K320+K320*$E$11/12,IF(C322="",K320+K320*$E$11/12,$E$13)))</f>
      </c>
      <c r="F321" s="128"/>
      <c r="G321" s="129">
        <f>IF(C321="","",E321+F321)</f>
      </c>
      <c r="H321" s="130">
        <f>IF(C321="","",$E$11)</f>
      </c>
      <c r="I321" s="131">
        <f>IF(C321="","",K320*H321/12)</f>
      </c>
      <c r="J321" s="132">
        <f>IF(C321="","",E321+F321-I321)</f>
      </c>
      <c r="K321" s="133">
        <f>IF(C321="","",K320-J321)</f>
      </c>
      <c r="L321" s="32"/>
    </row>
    <row r="322" spans="1:12" ht="12.75">
      <c r="A322" s="32"/>
      <c r="B322" s="134" t="s">
        <v>334</v>
      </c>
      <c r="C322" s="126">
        <f>IF(C321="","",IF(DATE(YEAR(C321),MONTH(C321)+1,DAY(C321))&lt;=DATE(YEAR($E$12),MONTH($E$12)+$E$14,DAY($E$12)),DATE(YEAR(C321),MONTH(C321)+1,DAY(C321)),""))</f>
      </c>
      <c r="D322" s="127">
        <f>IF(C322="","",IF(C323="","Schlussrate","Rate"))</f>
      </c>
      <c r="E322" s="100">
        <f>IF(C322="","",IF(K321&lt;$E$13+K321*$E$11/12,K321+K321*$E$11/12,IF(C323="",K321+K321*$E$11/12,$E$13)))</f>
      </c>
      <c r="F322" s="128"/>
      <c r="G322" s="129">
        <f>IF(C322="","",E322+F322)</f>
      </c>
      <c r="H322" s="130">
        <f>IF(C322="","",$E$11)</f>
      </c>
      <c r="I322" s="131">
        <f>IF(C322="","",K321*H322/12)</f>
      </c>
      <c r="J322" s="132">
        <f>IF(C322="","",E322+F322-I322)</f>
      </c>
      <c r="K322" s="133">
        <f>IF(C322="","",K321-J322)</f>
      </c>
      <c r="L322" s="32"/>
    </row>
    <row r="323" spans="1:12" ht="12.75">
      <c r="A323" s="32"/>
      <c r="B323" s="134" t="s">
        <v>335</v>
      </c>
      <c r="C323" s="126">
        <f>IF(C322="","",IF(DATE(YEAR(C322),MONTH(C322)+1,DAY(C322))&lt;=DATE(YEAR($E$12),MONTH($E$12)+$E$14,DAY($E$12)),DATE(YEAR(C322),MONTH(C322)+1,DAY(C322)),""))</f>
      </c>
      <c r="D323" s="127">
        <f>IF(C323="","",IF(C324="","Schlussrate","Rate"))</f>
      </c>
      <c r="E323" s="100">
        <f>IF(C323="","",IF(K322&lt;$E$13+K322*$E$11/12,K322+K322*$E$11/12,IF(C324="",K322+K322*$E$11/12,$E$13)))</f>
      </c>
      <c r="F323" s="128"/>
      <c r="G323" s="129">
        <f>IF(C323="","",E323+F323)</f>
      </c>
      <c r="H323" s="130">
        <f>IF(C323="","",$E$11)</f>
      </c>
      <c r="I323" s="131">
        <f>IF(C323="","",K322*H323/12)</f>
      </c>
      <c r="J323" s="132">
        <f>IF(C323="","",E323+F323-I323)</f>
      </c>
      <c r="K323" s="133">
        <f>IF(C323="","",K322-J323)</f>
      </c>
      <c r="L323" s="32"/>
    </row>
    <row r="324" spans="1:12" ht="12.75">
      <c r="A324" s="32"/>
      <c r="B324" s="134" t="s">
        <v>336</v>
      </c>
      <c r="C324" s="126">
        <f>IF(C323="","",IF(DATE(YEAR(C323),MONTH(C323)+1,DAY(C323))&lt;=DATE(YEAR($E$12),MONTH($E$12)+$E$14,DAY($E$12)),DATE(YEAR(C323),MONTH(C323)+1,DAY(C323)),""))</f>
      </c>
      <c r="D324" s="127">
        <f>IF(C324="","",IF(C325="","Schlussrate","Rate"))</f>
      </c>
      <c r="E324" s="100">
        <f>IF(C324="","",IF(K323&lt;$E$13+K323*$E$11/12,K323+K323*$E$11/12,IF(C325="",K323+K323*$E$11/12,$E$13)))</f>
      </c>
      <c r="F324" s="128"/>
      <c r="G324" s="129">
        <f>IF(C324="","",E324+F324)</f>
      </c>
      <c r="H324" s="130">
        <f>IF(C324="","",$E$11)</f>
      </c>
      <c r="I324" s="131">
        <f>IF(C324="","",K323*H324/12)</f>
      </c>
      <c r="J324" s="132">
        <f>IF(C324="","",E324+F324-I324)</f>
      </c>
      <c r="K324" s="133">
        <f>IF(C324="","",K323-J324)</f>
      </c>
      <c r="L324" s="32"/>
    </row>
    <row r="325" spans="1:12" ht="12.75">
      <c r="A325" s="32"/>
      <c r="B325" s="134" t="s">
        <v>337</v>
      </c>
      <c r="C325" s="126">
        <f>IF(C324="","",IF(DATE(YEAR(C324),MONTH(C324)+1,DAY(C324))&lt;=DATE(YEAR($E$12),MONTH($E$12)+$E$14,DAY($E$12)),DATE(YEAR(C324),MONTH(C324)+1,DAY(C324)),""))</f>
      </c>
      <c r="D325" s="127">
        <f>IF(C325="","",IF(C326="","Schlussrate","Rate"))</f>
      </c>
      <c r="E325" s="100">
        <f>IF(C325="","",IF(K324&lt;$E$13+K324*$E$11/12,K324+K324*$E$11/12,IF(C326="",K324+K324*$E$11/12,$E$13)))</f>
      </c>
      <c r="F325" s="128"/>
      <c r="G325" s="129">
        <f>IF(C325="","",E325+F325)</f>
      </c>
      <c r="H325" s="130">
        <f>IF(C325="","",$E$11)</f>
      </c>
      <c r="I325" s="131">
        <f>IF(C325="","",K324*H325/12)</f>
      </c>
      <c r="J325" s="132">
        <f>IF(C325="","",E325+F325-I325)</f>
      </c>
      <c r="K325" s="133">
        <f>IF(C325="","",K324-J325)</f>
      </c>
      <c r="L325" s="32"/>
    </row>
    <row r="326" spans="1:12" ht="12.75">
      <c r="A326" s="32"/>
      <c r="B326" s="134" t="s">
        <v>338</v>
      </c>
      <c r="C326" s="126">
        <f>IF(C325="","",IF(DATE(YEAR(C325),MONTH(C325)+1,DAY(C325))&lt;=DATE(YEAR($E$12),MONTH($E$12)+$E$14,DAY($E$12)),DATE(YEAR(C325),MONTH(C325)+1,DAY(C325)),""))</f>
      </c>
      <c r="D326" s="127">
        <f>IF(C326="","",IF(C327="","Schlussrate","Rate"))</f>
      </c>
      <c r="E326" s="100">
        <f>IF(C326="","",IF(K325&lt;$E$13+K325*$E$11/12,K325+K325*$E$11/12,IF(C327="",K325+K325*$E$11/12,$E$13)))</f>
      </c>
      <c r="F326" s="128"/>
      <c r="G326" s="129">
        <f>IF(C326="","",E326+F326)</f>
      </c>
      <c r="H326" s="130">
        <f>IF(C326="","",$E$11)</f>
      </c>
      <c r="I326" s="131">
        <f>IF(C326="","",K325*H326/12)</f>
      </c>
      <c r="J326" s="132">
        <f>IF(C326="","",E326+F326-I326)</f>
      </c>
      <c r="K326" s="133">
        <f>IF(C326="","",K325-J326)</f>
      </c>
      <c r="L326" s="32"/>
    </row>
    <row r="327" spans="1:12" ht="12.75">
      <c r="A327" s="135" t="s">
        <v>339</v>
      </c>
      <c r="B327" s="136" t="s">
        <v>340</v>
      </c>
      <c r="C327" s="126">
        <f>IF(C326="","",IF(DATE(YEAR(C326),MONTH(C326)+1,DAY(C326))&lt;=DATE(YEAR($E$12),MONTH($E$12)+$E$14,DAY($E$12)),DATE(YEAR(C326),MONTH(C326)+1,DAY(C326)),""))</f>
      </c>
      <c r="D327" s="127">
        <f>IF(C327="","",IF(C328="","Schlussrate","Rate"))</f>
      </c>
      <c r="E327" s="100">
        <f>IF(C327="","",IF(K326&lt;$E$13+K326*$E$11/12,K326+K326*$E$11/12,IF(C328="",K326+K326*$E$11/12,$E$13)))</f>
      </c>
      <c r="F327" s="128"/>
      <c r="G327" s="129">
        <f>IF(C327="","",E327+F327)</f>
      </c>
      <c r="H327" s="130">
        <f>IF(C327="","",$E$11)</f>
      </c>
      <c r="I327" s="131">
        <f>IF(C327="","",K326*H327/12)</f>
      </c>
      <c r="J327" s="132">
        <f>IF(C327="","",E327+F327-I327)</f>
      </c>
      <c r="K327" s="133">
        <f>IF(C327="","",K326-J327)</f>
      </c>
      <c r="L327" s="32"/>
    </row>
  </sheetData>
  <sheetProtection sheet="1"/>
  <mergeCells count="10">
    <mergeCell ref="G7:H7"/>
    <mergeCell ref="G8:H8"/>
    <mergeCell ref="B9:C9"/>
    <mergeCell ref="G9:H9"/>
    <mergeCell ref="B10:D10"/>
    <mergeCell ref="G12:H12"/>
    <mergeCell ref="G13:H13"/>
    <mergeCell ref="G14:H14"/>
    <mergeCell ref="B16:E16"/>
    <mergeCell ref="G16:I16"/>
  </mergeCells>
  <hyperlinks>
    <hyperlink ref="B9" location="Erklärungen!A1" display="Agio/Disagio:*"/>
    <hyperlink ref="B10" location="Erklärungen!A1" display="Kreditabschlußkosten:**"/>
    <hyperlink ref="B16" r:id="rId1" display="Online Version unter: http://www.irrq.com/de"/>
  </hyperlinks>
  <printOptions/>
  <pageMargins left="0.7479166666666667" right="0.7479166666666667" top="0.9840277777777777" bottom="0.9840277777777777" header="0.5118055555555555" footer="0.5118055555555555"/>
  <pageSetup horizontalDpi="300" verticalDpi="300"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B1:K40"/>
  <sheetViews>
    <sheetView workbookViewId="0" topLeftCell="A1">
      <selection activeCell="D28" sqref="D28"/>
    </sheetView>
  </sheetViews>
  <sheetFormatPr defaultColWidth="11.421875" defaultRowHeight="12.75"/>
  <cols>
    <col min="1" max="1" width="11.421875" style="1" customWidth="1"/>
    <col min="2" max="2" width="4.57421875" style="1" customWidth="1"/>
    <col min="3" max="3" width="0" style="1" hidden="1" customWidth="1"/>
    <col min="4" max="4" width="36.7109375" style="1" customWidth="1"/>
    <col min="5" max="5" width="31.421875" style="1" customWidth="1"/>
    <col min="6" max="6" width="5.28125" style="1" customWidth="1"/>
    <col min="7" max="16384" width="11.421875" style="1" customWidth="1"/>
  </cols>
  <sheetData>
    <row r="1" spans="2:6" ht="12.75">
      <c r="B1" s="20"/>
      <c r="D1" s="20"/>
      <c r="E1" s="20"/>
      <c r="F1" s="20"/>
    </row>
    <row r="2" spans="2:6" ht="12.75">
      <c r="B2" s="20"/>
      <c r="D2" s="20"/>
      <c r="E2" s="20"/>
      <c r="F2" s="20"/>
    </row>
    <row r="3" spans="2:6" ht="12.75">
      <c r="B3" s="20"/>
      <c r="D3" s="20"/>
      <c r="E3" s="20"/>
      <c r="F3" s="20"/>
    </row>
    <row r="4" spans="2:6" ht="19.5">
      <c r="B4" s="20"/>
      <c r="D4" s="137" t="s">
        <v>341</v>
      </c>
      <c r="E4" s="20"/>
      <c r="F4" s="20"/>
    </row>
    <row r="5" spans="2:6" ht="12.75">
      <c r="B5" s="20"/>
      <c r="D5" s="20"/>
      <c r="E5" s="20"/>
      <c r="F5" s="20"/>
    </row>
    <row r="6" spans="2:6" ht="12.75">
      <c r="B6" s="20"/>
      <c r="D6" s="20"/>
      <c r="E6" s="20"/>
      <c r="F6" s="20"/>
    </row>
    <row r="7" spans="2:6" ht="12.75">
      <c r="B7" s="20"/>
      <c r="D7" s="20"/>
      <c r="E7" s="20"/>
      <c r="F7" s="20"/>
    </row>
    <row r="8" spans="2:6" ht="52.5" customHeight="1">
      <c r="B8" s="20"/>
      <c r="D8" s="138" t="s">
        <v>342</v>
      </c>
      <c r="E8" s="138"/>
      <c r="F8" s="20"/>
    </row>
    <row r="9" spans="2:6" ht="12.75">
      <c r="B9" s="20"/>
      <c r="D9" s="20"/>
      <c r="E9" s="20"/>
      <c r="F9" s="20"/>
    </row>
    <row r="10" spans="2:6" ht="37.5" customHeight="1">
      <c r="B10" s="20"/>
      <c r="D10" s="138" t="s">
        <v>343</v>
      </c>
      <c r="E10" s="138"/>
      <c r="F10" s="20"/>
    </row>
    <row r="11" spans="2:6" ht="13.5" customHeight="1">
      <c r="B11" s="20"/>
      <c r="D11" s="139"/>
      <c r="E11" s="140"/>
      <c r="F11" s="20"/>
    </row>
    <row r="12" spans="2:6" ht="75" customHeight="1">
      <c r="B12" s="20"/>
      <c r="D12" s="138" t="s">
        <v>344</v>
      </c>
      <c r="E12" s="138"/>
      <c r="F12" s="20"/>
    </row>
    <row r="13" spans="2:6" ht="18" customHeight="1">
      <c r="B13" s="20"/>
      <c r="D13" s="139"/>
      <c r="E13" s="140"/>
      <c r="F13" s="20"/>
    </row>
    <row r="14" spans="2:6" ht="6.75" customHeight="1">
      <c r="B14" s="20"/>
      <c r="D14" s="138" t="s">
        <v>345</v>
      </c>
      <c r="E14" s="138"/>
      <c r="F14" s="20"/>
    </row>
    <row r="15" spans="2:6" ht="19.5" customHeight="1">
      <c r="B15" s="20"/>
      <c r="D15" s="138"/>
      <c r="E15" s="138"/>
      <c r="F15" s="20"/>
    </row>
    <row r="16" spans="2:6" ht="12.75">
      <c r="B16" s="20"/>
      <c r="D16" s="140"/>
      <c r="E16" s="141"/>
      <c r="F16" s="20"/>
    </row>
    <row r="17" spans="2:6" ht="101.25" customHeight="1">
      <c r="B17" s="20"/>
      <c r="D17" s="142" t="s">
        <v>346</v>
      </c>
      <c r="E17" s="142"/>
      <c r="F17" s="20"/>
    </row>
    <row r="18" spans="2:6" ht="12.75">
      <c r="B18" s="20"/>
      <c r="D18" s="20"/>
      <c r="E18" s="20"/>
      <c r="F18" s="20"/>
    </row>
    <row r="19" spans="2:6" ht="64.5" customHeight="1">
      <c r="B19" s="20"/>
      <c r="D19" s="142" t="s">
        <v>347</v>
      </c>
      <c r="E19" s="142"/>
      <c r="F19" s="20"/>
    </row>
    <row r="20" spans="2:6" ht="14.25" customHeight="1">
      <c r="B20" s="20"/>
      <c r="D20" s="143"/>
      <c r="E20" s="144"/>
      <c r="F20" s="20"/>
    </row>
    <row r="21" spans="2:6" ht="78.75" customHeight="1">
      <c r="B21" s="20"/>
      <c r="D21" s="142" t="s">
        <v>348</v>
      </c>
      <c r="E21" s="142"/>
      <c r="F21" s="20"/>
    </row>
    <row r="22" spans="2:6" ht="15.75" customHeight="1">
      <c r="B22" s="20"/>
      <c r="D22" s="20"/>
      <c r="E22" s="20"/>
      <c r="F22" s="20"/>
    </row>
    <row r="26" spans="4:5" ht="12.75">
      <c r="D26" s="17" t="s">
        <v>349</v>
      </c>
      <c r="E26" s="17"/>
    </row>
    <row r="28" spans="4:7" ht="12.75">
      <c r="D28" s="145"/>
      <c r="E28" s="146"/>
      <c r="F28" s="146"/>
      <c r="G28" s="146"/>
    </row>
    <row r="29" ht="12.75">
      <c r="D29" s="18"/>
    </row>
    <row r="33" ht="12.75">
      <c r="D33" s="147"/>
    </row>
    <row r="36" spans="4:11" ht="12.75">
      <c r="D36" s="148"/>
      <c r="E36" s="149"/>
      <c r="F36" s="149"/>
      <c r="G36" s="149"/>
      <c r="H36" s="149"/>
      <c r="I36" s="149"/>
      <c r="J36" s="149"/>
      <c r="K36" s="149"/>
    </row>
    <row r="37" spans="4:11" ht="12.75">
      <c r="D37" s="149"/>
      <c r="E37" s="149"/>
      <c r="F37" s="149"/>
      <c r="G37" s="149"/>
      <c r="H37" s="149"/>
      <c r="I37" s="149"/>
      <c r="J37" s="149"/>
      <c r="K37" s="149"/>
    </row>
    <row r="38" spans="4:11" ht="12.75">
      <c r="D38" s="149"/>
      <c r="E38" s="149"/>
      <c r="F38" s="149"/>
      <c r="G38" s="149"/>
      <c r="H38" s="149"/>
      <c r="I38" s="149"/>
      <c r="J38" s="149"/>
      <c r="K38" s="149"/>
    </row>
    <row r="39" spans="4:11" ht="12.75">
      <c r="D39" s="149"/>
      <c r="E39" s="149"/>
      <c r="F39" s="149"/>
      <c r="G39" s="149"/>
      <c r="H39" s="149"/>
      <c r="I39" s="149"/>
      <c r="J39" s="149"/>
      <c r="K39" s="149"/>
    </row>
    <row r="40" spans="4:11" ht="12.75">
      <c r="D40" s="149"/>
      <c r="E40" s="149"/>
      <c r="F40" s="149"/>
      <c r="G40" s="149"/>
      <c r="H40" s="149"/>
      <c r="I40" s="149"/>
      <c r="J40" s="149"/>
      <c r="K40" s="149"/>
    </row>
  </sheetData>
  <sheetProtection sheet="1"/>
  <mergeCells count="8">
    <mergeCell ref="D8:E8"/>
    <mergeCell ref="D10:E10"/>
    <mergeCell ref="D12:E12"/>
    <mergeCell ref="D14:E15"/>
    <mergeCell ref="D17:E17"/>
    <mergeCell ref="D19:E19"/>
    <mergeCell ref="D21:E21"/>
    <mergeCell ref="D26:E26"/>
  </mergeCells>
  <hyperlinks>
    <hyperlink ref="D26" r:id="rId1" display="Theorie der Renditeberechnung: http://www.irrq.com/de/irr_theory.php"/>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eeeee</dc:creator>
  <cp:keywords/>
  <dc:description/>
  <cp:lastModifiedBy>Stefan Heizmann</cp:lastModifiedBy>
  <cp:lastPrinted>2005-09-09T09:02:45Z</cp:lastPrinted>
  <dcterms:created xsi:type="dcterms:W3CDTF">2005-01-19T18:32:09Z</dcterms:created>
  <dcterms:modified xsi:type="dcterms:W3CDTF">2011-05-18T16:13:30Z</dcterms:modified>
  <cp:category/>
  <cp:version/>
  <cp:contentType/>
  <cp:contentStatus/>
</cp:coreProperties>
</file>